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Uputstvo" state="visible" r:id="rId4"/>
    <sheet sheetId="2" name="Iskaz armature" state="visible" r:id="rId5"/>
    <sheet sheetId="3" name="Tabela težina" state="visible" r:id="rId6"/>
  </sheets>
  <definedNames>
    <definedName name="_xlnm.Print_Area" localSheetId="0">'Uputstvo'!$A1:$B21</definedName>
    <definedName name="_xlnm.Print_Area" localSheetId="1">'Iskaz armature'!$A1:$G54</definedName>
    <definedName name="_xlnm.Print_Titles" localSheetId="1">'Iskaz armature'!$4:$4</definedName>
    <definedName name="_xlnm.Print_Area" localSheetId="2">'Tabela težina'!$A1:$F21</definedName>
  </definedNames>
  <calcPr calcId="171027" fullCalcOnLoad="1"/>
</workbook>
</file>

<file path=xl/sharedStrings.xml><?xml version="1.0" encoding="utf-8"?>
<sst xmlns="http://schemas.openxmlformats.org/spreadsheetml/2006/main" count="64" uniqueCount="48">
  <si>
    <t>Težina armature i iskaz šipki</t>
  </si>
  <si>
    <t>Kako koristiti obrazac</t>
  </si>
  <si>
    <t>1.</t>
  </si>
  <si>
    <t>U svaki red upišite jednu poziciju: prečnik, broj šipki i dužinu šipke.</t>
  </si>
  <si>
    <t>2.</t>
  </si>
  <si>
    <t>Težina po metru računa se kao m = π/4 × d² × 7850 kg/m³, kako to rade norme proizvoda kao što je EN 10080.</t>
  </si>
  <si>
    <t>3.</t>
  </si>
  <si>
    <t>Zbirove po prečniku daje funkcija SUMIF; dodatak za preklope i rasip upišite ako ih iskaz još ne sadrži.</t>
  </si>
  <si>
    <t>4.</t>
  </si>
  <si>
    <t>Stvarna težina šipki smije odstupati u granicama tolerancije norme proizvoda.</t>
  </si>
  <si>
    <t/>
  </si>
  <si>
    <t>Ćelije s formulama zaključane su bez lozinke da se formule slučajno ne bi promijenile; za izmjenu izaberite Review &gt; Unprotect Sheet (Pregled &gt; Ukloni zaštitu lista).</t>
  </si>
  <si>
    <t>Bijele ćelije: vaši unosi</t>
  </si>
  <si>
    <t>Sive ćelije: formule (zaključano)</t>
  </si>
  <si>
    <t>Izvori korištenih vrijednosti</t>
  </si>
  <si>
    <t>DIBt, allgemeine bauaufsichtliche Zulassung Z-1.1-59 (18. 11. 2025), Betonstabstahl B500B nach DIN 488, p. 3: Rohdichte 7,85 g/cm³ (provjereno 25. 10. 2026.)</t>
  </si>
  <si>
    <t>Napomena</t>
  </si>
  <si>
    <t>Ova datoteka je pomoćno sredstvo. Ne zamjenjuje ugovor, propise koji važe za vaš projekat ni ovlaštenog nadzornog inženjera; provjerite svaki broj prije nego što se na njega oslonite.</t>
  </si>
  <si>
    <t>Obrazac: civilmanual.com, 25. 10. 2026.</t>
  </si>
  <si>
    <t>Pozicija</t>
  </si>
  <si>
    <t>Prečnik (mm)</t>
  </si>
  <si>
    <t>Broj šipki</t>
  </si>
  <si>
    <t>Dužina šipke (m)</t>
  </si>
  <si>
    <t>Ukupna dužina (m)</t>
  </si>
  <si>
    <t>Težina po metru (kg/m)</t>
  </si>
  <si>
    <t>Težina (kg)</t>
  </si>
  <si>
    <t>Ukupno</t>
  </si>
  <si>
    <t>Dodatak za preklope i rasip</t>
  </si>
  <si>
    <t>Dodatak (kg)</t>
  </si>
  <si>
    <t>Ukupno s dodatkom (kg)</t>
  </si>
  <si>
    <t>Ukupno s dodatkom (t)</t>
  </si>
  <si>
    <t>Zbir po prečniku</t>
  </si>
  <si>
    <t>Šipki</t>
  </si>
  <si>
    <t>∅6</t>
  </si>
  <si>
    <t>∅8</t>
  </si>
  <si>
    <t>∅10</t>
  </si>
  <si>
    <t>∅12</t>
  </si>
  <si>
    <t>∅14</t>
  </si>
  <si>
    <t>∅16</t>
  </si>
  <si>
    <t>∅20</t>
  </si>
  <si>
    <t>∅25</t>
  </si>
  <si>
    <t>∅28</t>
  </si>
  <si>
    <t>∅32</t>
  </si>
  <si>
    <t>∅40</t>
  </si>
  <si>
    <t>Težina armature i iskaz šipki: Tabela težina</t>
  </si>
  <si>
    <t>Nazivna težina armaturnih šipki: m = π/4 × d² × 7850 kg/m³</t>
  </si>
  <si>
    <t>Presjek (mm²)</t>
  </si>
  <si>
    <t>DIBt, allgemeine bauaufsichtliche Zulassung Z-1.1-59 (18. 11. 2025), Betonstabstahl B500B nach DIN 488; p. 3: Rohdichte 7,85 g/cm³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</si>
</sst>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b/>
      <color rgb="FF0F766E"/>
      <sz val="10"/>
      <name val="Calibri"/>
    </font>
    <font>
      <i/>
      <color rgb="FF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4" fontId="1" fillId="2" borderId="3" xfId="0" applyNumberFormat="1" applyFont="1" applyFill="1" applyBorder="1" applyAlignment="1" applyProtection="1">
      <alignment vertical="center"/>
    </xf>
    <xf numFmtId="164" fontId="1" fillId="2" borderId="3" xfId="0" applyNumberFormat="1" applyFont="1" applyFill="1" applyBorder="1" applyAlignment="1" applyProtection="1">
      <alignment vertical="center"/>
    </xf>
    <xf numFmtId="1" fontId="1" fillId="2" borderId="3" xfId="0" applyNumberFormat="1" applyFont="1" applyFill="1" applyBorder="1" applyAlignment="1" applyProtection="1">
      <alignment vertical="center"/>
    </xf>
    <xf numFmtId="4" fontId="7" fillId="4" borderId="3" xfId="0" applyNumberFormat="1" applyFont="1" applyFill="1" applyBorder="1" applyAlignment="1" applyProtection="1">
      <alignment vertical="center"/>
    </xf>
    <xf numFmtId="10" fontId="1" fillId="0" borderId="3" xfId="0" applyNumberFormat="1" applyFont="1" applyBorder="1" applyAlignment="1" applyProtection="1">
      <alignment vertical="center"/>
      <protection locked="0"/>
    </xf>
    <xf numFmtId="164" fontId="7" fillId="4" borderId="3" xfId="0" applyNumberFormat="1" applyFont="1" applyFill="1" applyBorder="1" applyAlignment="1" applyProtection="1">
      <alignment vertical="center"/>
    </xf>
    <xf numFmtId="0" fontId="8" fillId="0" borderId="0" xfId="0" applyFont="1" applyAlignment="1" applyProtection="1">
      <alignment vertical="top" wrapText="1"/>
      <protection locked="0"/>
    </xf>
    <xf numFmtId="165" fontId="1" fillId="2" borderId="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20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19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19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10</v>
      </c>
      <c r="B9" s="6" t="s">
        <v>11</v>
      </c>
    </row>
    <row r="11" spans="2:2" x14ac:dyDescent="0.25">
      <c r="B11" s="7" t="s">
        <v>12</v>
      </c>
    </row>
    <row r="12" spans="2:2" x14ac:dyDescent="0.25">
      <c r="B12" s="8" t="s">
        <v>13</v>
      </c>
    </row>
    <row r="14" ht="18" customHeight="1" spans="1:2" x14ac:dyDescent="0.25">
      <c r="A14" s="3" t="s">
        <v>14</v>
      </c>
      <c r="B14" s="4"/>
    </row>
    <row r="15" ht="31" customHeight="1" spans="1:2" x14ac:dyDescent="0.25">
      <c r="A15" s="5" t="s">
        <v>10</v>
      </c>
      <c r="B15" s="9" t="s">
        <v>15</v>
      </c>
    </row>
    <row r="17" ht="18" customHeight="1" spans="1:2" x14ac:dyDescent="0.25">
      <c r="A17" s="3" t="s">
        <v>16</v>
      </c>
      <c r="B17" s="4"/>
    </row>
    <row r="18" ht="33" customHeight="1" spans="1:2" x14ac:dyDescent="0.25">
      <c r="A18" s="5" t="s">
        <v>10</v>
      </c>
      <c r="B18" s="6" t="s">
        <v>17</v>
      </c>
    </row>
    <row r="20" ht="19" customHeight="1" spans="1:2" x14ac:dyDescent="0.25">
      <c r="A20" s="10" t="s">
        <v>10</v>
      </c>
      <c r="B20" s="11" t="s">
        <v>18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&amp;L&amp;"-,Bold"Težina armature i iskaz šipki&amp;RUputstvo</oddHeader>
    <oddFooter>&amp;Lcivilmanual.com&amp;RStranica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G53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14" style="1" customWidth="1"/>
    <col min="2" max="2" width="13" style="1" customWidth="1"/>
    <col min="3" max="3" width="12" style="1" customWidth="1"/>
    <col min="4" max="6" width="14" style="1" customWidth="1"/>
    <col min="7" max="7" width="15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  <col min="13" max="13" width="9" style="1" customWidth="1"/>
  </cols>
  <sheetData>
    <row r="1" ht="24" customHeight="1" spans="1:7" x14ac:dyDescent="0.25">
      <c r="A1" s="2" t="s">
        <v>0</v>
      </c>
      <c r="B1" s="2"/>
      <c r="C1" s="2"/>
      <c r="D1" s="2"/>
      <c r="E1" s="2"/>
      <c r="F1" s="2"/>
      <c r="G1" s="2"/>
    </row>
    <row r="4" ht="30" customHeight="1" spans="1:7" x14ac:dyDescent="0.25">
      <c r="A4" s="12" t="s">
        <v>19</v>
      </c>
      <c r="B4" s="12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</row>
    <row r="5" spans="1:7" x14ac:dyDescent="0.25">
      <c r="A5" s="7"/>
      <c r="B5" s="13"/>
      <c r="C5" s="13"/>
      <c r="D5" s="14"/>
      <c r="E5" s="15">
        <f>IF(COUNT(C5:D5)&lt;2,"",C5*D5)</f>
      </c>
      <c r="F5" s="16">
        <f>IF(ISNUMBER(B5),PI()/4*B5^2*7850/1000000,"")</f>
      </c>
      <c r="G5" s="15">
        <f>IF(OR(E5="",F5=""),"",E5*F5)</f>
      </c>
    </row>
    <row r="6" spans="1:7" x14ac:dyDescent="0.25">
      <c r="A6" s="7"/>
      <c r="B6" s="13"/>
      <c r="C6" s="13"/>
      <c r="D6" s="14"/>
      <c r="E6" s="15">
        <f>IF(COUNT(C6:D6)&lt;2,"",C6*D6)</f>
      </c>
      <c r="F6" s="16">
        <f>IF(ISNUMBER(B6),PI()/4*B6^2*7850/1000000,"")</f>
      </c>
      <c r="G6" s="15">
        <f>IF(OR(E6="",F6=""),"",E6*F6)</f>
      </c>
    </row>
    <row r="7" spans="1:7" x14ac:dyDescent="0.25">
      <c r="A7" s="7"/>
      <c r="B7" s="13"/>
      <c r="C7" s="13"/>
      <c r="D7" s="14"/>
      <c r="E7" s="15">
        <f>IF(COUNT(C7:D7)&lt;2,"",C7*D7)</f>
      </c>
      <c r="F7" s="16">
        <f>IF(ISNUMBER(B7),PI()/4*B7^2*7850/1000000,"")</f>
      </c>
      <c r="G7" s="15">
        <f>IF(OR(E7="",F7=""),"",E7*F7)</f>
      </c>
    </row>
    <row r="8" spans="1:7" x14ac:dyDescent="0.25">
      <c r="A8" s="7"/>
      <c r="B8" s="13"/>
      <c r="C8" s="13"/>
      <c r="D8" s="14"/>
      <c r="E8" s="15">
        <f>IF(COUNT(C8:D8)&lt;2,"",C8*D8)</f>
      </c>
      <c r="F8" s="16">
        <f>IF(ISNUMBER(B8),PI()/4*B8^2*7850/1000000,"")</f>
      </c>
      <c r="G8" s="15">
        <f>IF(OR(E8="",F8=""),"",E8*F8)</f>
      </c>
    </row>
    <row r="9" spans="1:7" x14ac:dyDescent="0.25">
      <c r="A9" s="7"/>
      <c r="B9" s="13"/>
      <c r="C9" s="13"/>
      <c r="D9" s="14"/>
      <c r="E9" s="15">
        <f>IF(COUNT(C9:D9)&lt;2,"",C9*D9)</f>
      </c>
      <c r="F9" s="16">
        <f>IF(ISNUMBER(B9),PI()/4*B9^2*7850/1000000,"")</f>
      </c>
      <c r="G9" s="15">
        <f>IF(OR(E9="",F9=""),"",E9*F9)</f>
      </c>
    </row>
    <row r="10" spans="1:7" x14ac:dyDescent="0.25">
      <c r="A10" s="7"/>
      <c r="B10" s="13"/>
      <c r="C10" s="13"/>
      <c r="D10" s="14"/>
      <c r="E10" s="15">
        <f>IF(COUNT(C10:D10)&lt;2,"",C10*D10)</f>
      </c>
      <c r="F10" s="16">
        <f>IF(ISNUMBER(B10),PI()/4*B10^2*7850/1000000,"")</f>
      </c>
      <c r="G10" s="15">
        <f>IF(OR(E10="",F10=""),"",E10*F10)</f>
      </c>
    </row>
    <row r="11" spans="1:7" x14ac:dyDescent="0.25">
      <c r="A11" s="7"/>
      <c r="B11" s="13"/>
      <c r="C11" s="13"/>
      <c r="D11" s="14"/>
      <c r="E11" s="15">
        <f>IF(COUNT(C11:D11)&lt;2,"",C11*D11)</f>
      </c>
      <c r="F11" s="16">
        <f>IF(ISNUMBER(B11),PI()/4*B11^2*7850/1000000,"")</f>
      </c>
      <c r="G11" s="15">
        <f>IF(OR(E11="",F11=""),"",E11*F11)</f>
      </c>
    </row>
    <row r="12" spans="1:7" x14ac:dyDescent="0.25">
      <c r="A12" s="7"/>
      <c r="B12" s="13"/>
      <c r="C12" s="13"/>
      <c r="D12" s="14"/>
      <c r="E12" s="15">
        <f>IF(COUNT(C12:D12)&lt;2,"",C12*D12)</f>
      </c>
      <c r="F12" s="16">
        <f>IF(ISNUMBER(B12),PI()/4*B12^2*7850/1000000,"")</f>
      </c>
      <c r="G12" s="15">
        <f>IF(OR(E12="",F12=""),"",E12*F12)</f>
      </c>
    </row>
    <row r="13" spans="1:7" x14ac:dyDescent="0.25">
      <c r="A13" s="7"/>
      <c r="B13" s="13"/>
      <c r="C13" s="13"/>
      <c r="D13" s="14"/>
      <c r="E13" s="15">
        <f>IF(COUNT(C13:D13)&lt;2,"",C13*D13)</f>
      </c>
      <c r="F13" s="16">
        <f>IF(ISNUMBER(B13),PI()/4*B13^2*7850/1000000,"")</f>
      </c>
      <c r="G13" s="15">
        <f>IF(OR(E13="",F13=""),"",E13*F13)</f>
      </c>
    </row>
    <row r="14" spans="1:7" x14ac:dyDescent="0.25">
      <c r="A14" s="7"/>
      <c r="B14" s="13"/>
      <c r="C14" s="13"/>
      <c r="D14" s="14"/>
      <c r="E14" s="15">
        <f>IF(COUNT(C14:D14)&lt;2,"",C14*D14)</f>
      </c>
      <c r="F14" s="16">
        <f>IF(ISNUMBER(B14),PI()/4*B14^2*7850/1000000,"")</f>
      </c>
      <c r="G14" s="15">
        <f>IF(OR(E14="",F14=""),"",E14*F14)</f>
      </c>
    </row>
    <row r="15" spans="1:7" x14ac:dyDescent="0.25">
      <c r="A15" s="7"/>
      <c r="B15" s="13"/>
      <c r="C15" s="13"/>
      <c r="D15" s="14"/>
      <c r="E15" s="15">
        <f>IF(COUNT(C15:D15)&lt;2,"",C15*D15)</f>
      </c>
      <c r="F15" s="16">
        <f>IF(ISNUMBER(B15),PI()/4*B15^2*7850/1000000,"")</f>
      </c>
      <c r="G15" s="15">
        <f>IF(OR(E15="",F15=""),"",E15*F15)</f>
      </c>
    </row>
    <row r="16" spans="1:7" x14ac:dyDescent="0.25">
      <c r="A16" s="7"/>
      <c r="B16" s="13"/>
      <c r="C16" s="13"/>
      <c r="D16" s="14"/>
      <c r="E16" s="15">
        <f>IF(COUNT(C16:D16)&lt;2,"",C16*D16)</f>
      </c>
      <c r="F16" s="16">
        <f>IF(ISNUMBER(B16),PI()/4*B16^2*7850/1000000,"")</f>
      </c>
      <c r="G16" s="15">
        <f>IF(OR(E16="",F16=""),"",E16*F16)</f>
      </c>
    </row>
    <row r="17" spans="1:7" x14ac:dyDescent="0.25">
      <c r="A17" s="7"/>
      <c r="B17" s="13"/>
      <c r="C17" s="13"/>
      <c r="D17" s="14"/>
      <c r="E17" s="15">
        <f>IF(COUNT(C17:D17)&lt;2,"",C17*D17)</f>
      </c>
      <c r="F17" s="16">
        <f>IF(ISNUMBER(B17),PI()/4*B17^2*7850/1000000,"")</f>
      </c>
      <c r="G17" s="15">
        <f>IF(OR(E17="",F17=""),"",E17*F17)</f>
      </c>
    </row>
    <row r="18" spans="1:7" x14ac:dyDescent="0.25">
      <c r="A18" s="7"/>
      <c r="B18" s="13"/>
      <c r="C18" s="13"/>
      <c r="D18" s="14"/>
      <c r="E18" s="15">
        <f>IF(COUNT(C18:D18)&lt;2,"",C18*D18)</f>
      </c>
      <c r="F18" s="16">
        <f>IF(ISNUMBER(B18),PI()/4*B18^2*7850/1000000,"")</f>
      </c>
      <c r="G18" s="15">
        <f>IF(OR(E18="",F18=""),"",E18*F18)</f>
      </c>
    </row>
    <row r="19" spans="1:7" x14ac:dyDescent="0.25">
      <c r="A19" s="7"/>
      <c r="B19" s="13"/>
      <c r="C19" s="13"/>
      <c r="D19" s="14"/>
      <c r="E19" s="15">
        <f>IF(COUNT(C19:D19)&lt;2,"",C19*D19)</f>
      </c>
      <c r="F19" s="16">
        <f>IF(ISNUMBER(B19),PI()/4*B19^2*7850/1000000,"")</f>
      </c>
      <c r="G19" s="15">
        <f>IF(OR(E19="",F19=""),"",E19*F19)</f>
      </c>
    </row>
    <row r="20" spans="1:7" x14ac:dyDescent="0.25">
      <c r="A20" s="7"/>
      <c r="B20" s="13"/>
      <c r="C20" s="13"/>
      <c r="D20" s="14"/>
      <c r="E20" s="15">
        <f>IF(COUNT(C20:D20)&lt;2,"",C20*D20)</f>
      </c>
      <c r="F20" s="16">
        <f>IF(ISNUMBER(B20),PI()/4*B20^2*7850/1000000,"")</f>
      </c>
      <c r="G20" s="15">
        <f>IF(OR(E20="",F20=""),"",E20*F20)</f>
      </c>
    </row>
    <row r="21" spans="1:7" x14ac:dyDescent="0.25">
      <c r="A21" s="7"/>
      <c r="B21" s="13"/>
      <c r="C21" s="13"/>
      <c r="D21" s="14"/>
      <c r="E21" s="15">
        <f>IF(COUNT(C21:D21)&lt;2,"",C21*D21)</f>
      </c>
      <c r="F21" s="16">
        <f>IF(ISNUMBER(B21),PI()/4*B21^2*7850/1000000,"")</f>
      </c>
      <c r="G21" s="15">
        <f>IF(OR(E21="",F21=""),"",E21*F21)</f>
      </c>
    </row>
    <row r="22" spans="1:7" x14ac:dyDescent="0.25">
      <c r="A22" s="7"/>
      <c r="B22" s="13"/>
      <c r="C22" s="13"/>
      <c r="D22" s="14"/>
      <c r="E22" s="15">
        <f>IF(COUNT(C22:D22)&lt;2,"",C22*D22)</f>
      </c>
      <c r="F22" s="16">
        <f>IF(ISNUMBER(B22),PI()/4*B22^2*7850/1000000,"")</f>
      </c>
      <c r="G22" s="15">
        <f>IF(OR(E22="",F22=""),"",E22*F22)</f>
      </c>
    </row>
    <row r="23" spans="1:7" x14ac:dyDescent="0.25">
      <c r="A23" s="7"/>
      <c r="B23" s="13"/>
      <c r="C23" s="13"/>
      <c r="D23" s="14"/>
      <c r="E23" s="15">
        <f>IF(COUNT(C23:D23)&lt;2,"",C23*D23)</f>
      </c>
      <c r="F23" s="16">
        <f>IF(ISNUMBER(B23),PI()/4*B23^2*7850/1000000,"")</f>
      </c>
      <c r="G23" s="15">
        <f>IF(OR(E23="",F23=""),"",E23*F23)</f>
      </c>
    </row>
    <row r="24" spans="1:7" x14ac:dyDescent="0.25">
      <c r="A24" s="7"/>
      <c r="B24" s="13"/>
      <c r="C24" s="13"/>
      <c r="D24" s="14"/>
      <c r="E24" s="15">
        <f>IF(COUNT(C24:D24)&lt;2,"",C24*D24)</f>
      </c>
      <c r="F24" s="16">
        <f>IF(ISNUMBER(B24),PI()/4*B24^2*7850/1000000,"")</f>
      </c>
      <c r="G24" s="15">
        <f>IF(OR(E24="",F24=""),"",E24*F24)</f>
      </c>
    </row>
    <row r="25" spans="1:7" x14ac:dyDescent="0.25">
      <c r="A25" s="7"/>
      <c r="B25" s="13"/>
      <c r="C25" s="13"/>
      <c r="D25" s="14"/>
      <c r="E25" s="15">
        <f>IF(COUNT(C25:D25)&lt;2,"",C25*D25)</f>
      </c>
      <c r="F25" s="16">
        <f>IF(ISNUMBER(B25),PI()/4*B25^2*7850/1000000,"")</f>
      </c>
      <c r="G25" s="15">
        <f>IF(OR(E25="",F25=""),"",E25*F25)</f>
      </c>
    </row>
    <row r="26" spans="1:7" x14ac:dyDescent="0.25">
      <c r="A26" s="7"/>
      <c r="B26" s="13"/>
      <c r="C26" s="13"/>
      <c r="D26" s="14"/>
      <c r="E26" s="15">
        <f>IF(COUNT(C26:D26)&lt;2,"",C26*D26)</f>
      </c>
      <c r="F26" s="16">
        <f>IF(ISNUMBER(B26),PI()/4*B26^2*7850/1000000,"")</f>
      </c>
      <c r="G26" s="15">
        <f>IF(OR(E26="",F26=""),"",E26*F26)</f>
      </c>
    </row>
    <row r="27" spans="1:7" x14ac:dyDescent="0.25">
      <c r="A27" s="7"/>
      <c r="B27" s="13"/>
      <c r="C27" s="13"/>
      <c r="D27" s="14"/>
      <c r="E27" s="15">
        <f>IF(COUNT(C27:D27)&lt;2,"",C27*D27)</f>
      </c>
      <c r="F27" s="16">
        <f>IF(ISNUMBER(B27),PI()/4*B27^2*7850/1000000,"")</f>
      </c>
      <c r="G27" s="15">
        <f>IF(OR(E27="",F27=""),"",E27*F27)</f>
      </c>
    </row>
    <row r="28" spans="1:7" x14ac:dyDescent="0.25">
      <c r="A28" s="7"/>
      <c r="B28" s="13"/>
      <c r="C28" s="13"/>
      <c r="D28" s="14"/>
      <c r="E28" s="15">
        <f>IF(COUNT(C28:D28)&lt;2,"",C28*D28)</f>
      </c>
      <c r="F28" s="16">
        <f>IF(ISNUMBER(B28),PI()/4*B28^2*7850/1000000,"")</f>
      </c>
      <c r="G28" s="15">
        <f>IF(OR(E28="",F28=""),"",E28*F28)</f>
      </c>
    </row>
    <row r="29" spans="1:7" x14ac:dyDescent="0.25">
      <c r="A29" s="7"/>
      <c r="B29" s="13"/>
      <c r="C29" s="13"/>
      <c r="D29" s="14"/>
      <c r="E29" s="15">
        <f>IF(COUNT(C29:D29)&lt;2,"",C29*D29)</f>
      </c>
      <c r="F29" s="16">
        <f>IF(ISNUMBER(B29),PI()/4*B29^2*7850/1000000,"")</f>
      </c>
      <c r="G29" s="15">
        <f>IF(OR(E29="",F29=""),"",E29*F29)</f>
      </c>
    </row>
    <row r="30" spans="1:7" x14ac:dyDescent="0.25">
      <c r="A30" s="10" t="s">
        <v>26</v>
      </c>
      <c r="B30" s="10"/>
      <c r="C30" s="17">
        <f>SUM(C5:C29)</f>
      </c>
      <c r="E30" s="15">
        <f>SUM(E5:E29)</f>
      </c>
      <c r="G30" s="18">
        <f>SUM(G5:G29)</f>
      </c>
    </row>
    <row r="32" spans="1:7" x14ac:dyDescent="0.25">
      <c r="A32" s="5" t="s">
        <v>27</v>
      </c>
      <c r="B32" s="5"/>
      <c r="C32" s="5"/>
      <c r="D32" s="5"/>
      <c r="E32" s="5"/>
      <c r="F32" s="5"/>
      <c r="G32" s="19">
        <v>0</v>
      </c>
    </row>
    <row r="33" spans="1:7" x14ac:dyDescent="0.25">
      <c r="A33" s="5" t="s">
        <v>28</v>
      </c>
      <c r="B33" s="5"/>
      <c r="C33" s="5"/>
      <c r="D33" s="5"/>
      <c r="E33" s="5"/>
      <c r="F33" s="5"/>
      <c r="G33" s="15">
        <f>G30*N(G32)</f>
      </c>
    </row>
    <row r="34" spans="1:7" x14ac:dyDescent="0.25">
      <c r="A34" s="10" t="s">
        <v>29</v>
      </c>
      <c r="B34" s="10"/>
      <c r="C34" s="10"/>
      <c r="D34" s="10"/>
      <c r="E34" s="10"/>
      <c r="F34" s="10"/>
      <c r="G34" s="18">
        <f>G30+G33</f>
      </c>
    </row>
    <row r="35" spans="1:7" x14ac:dyDescent="0.25">
      <c r="A35" s="10" t="s">
        <v>30</v>
      </c>
      <c r="B35" s="10"/>
      <c r="C35" s="10"/>
      <c r="D35" s="10"/>
      <c r="E35" s="10"/>
      <c r="F35" s="10"/>
      <c r="G35" s="20">
        <f>G34/1000</f>
      </c>
    </row>
    <row r="37" ht="18" customHeight="1" spans="1:7" x14ac:dyDescent="0.25">
      <c r="A37" s="3" t="s">
        <v>31</v>
      </c>
      <c r="B37" s="4"/>
      <c r="C37" s="4"/>
      <c r="D37" s="4"/>
      <c r="E37" s="4"/>
      <c r="F37" s="4"/>
      <c r="G37" s="4"/>
    </row>
    <row r="38" ht="30" customHeight="1" spans="1:5" x14ac:dyDescent="0.25">
      <c r="A38" s="12" t="s">
        <v>20</v>
      </c>
      <c r="B38" s="12" t="s">
        <v>32</v>
      </c>
      <c r="C38" s="12" t="s">
        <v>23</v>
      </c>
      <c r="D38" s="12" t="s">
        <v>25</v>
      </c>
      <c r="E38" s="12" t="s">
        <v>29</v>
      </c>
    </row>
    <row r="39" spans="1:5" x14ac:dyDescent="0.25">
      <c r="A39" s="10" t="s">
        <v>33</v>
      </c>
      <c r="B39" s="17">
        <f>SUMIF($B$5:$B$29,6,$C$5:$C$29)</f>
      </c>
      <c r="C39" s="15">
        <f>SUMIF($B$5:$B$29,6,$E$5:$E$29)</f>
      </c>
      <c r="D39" s="15">
        <f>SUMIF($B$5:$B$29,6,$G$5:$G$29)</f>
      </c>
      <c r="E39" s="15">
        <f>D39*(1+N(G32))</f>
      </c>
    </row>
    <row r="40" spans="1:5" x14ac:dyDescent="0.25">
      <c r="A40" s="10" t="s">
        <v>34</v>
      </c>
      <c r="B40" s="17">
        <f>SUMIF($B$5:$B$29,8,$C$5:$C$29)</f>
      </c>
      <c r="C40" s="15">
        <f>SUMIF($B$5:$B$29,8,$E$5:$E$29)</f>
      </c>
      <c r="D40" s="15">
        <f>SUMIF($B$5:$B$29,8,$G$5:$G$29)</f>
      </c>
      <c r="E40" s="15">
        <f>D40*(1+N(G32))</f>
      </c>
    </row>
    <row r="41" spans="1:5" x14ac:dyDescent="0.25">
      <c r="A41" s="10" t="s">
        <v>35</v>
      </c>
      <c r="B41" s="17">
        <f>SUMIF($B$5:$B$29,10,$C$5:$C$29)</f>
      </c>
      <c r="C41" s="15">
        <f>SUMIF($B$5:$B$29,10,$E$5:$E$29)</f>
      </c>
      <c r="D41" s="15">
        <f>SUMIF($B$5:$B$29,10,$G$5:$G$29)</f>
      </c>
      <c r="E41" s="15">
        <f>D41*(1+N(G32))</f>
      </c>
    </row>
    <row r="42" spans="1:5" x14ac:dyDescent="0.25">
      <c r="A42" s="10" t="s">
        <v>36</v>
      </c>
      <c r="B42" s="17">
        <f>SUMIF($B$5:$B$29,12,$C$5:$C$29)</f>
      </c>
      <c r="C42" s="15">
        <f>SUMIF($B$5:$B$29,12,$E$5:$E$29)</f>
      </c>
      <c r="D42" s="15">
        <f>SUMIF($B$5:$B$29,12,$G$5:$G$29)</f>
      </c>
      <c r="E42" s="15">
        <f>D42*(1+N(G32))</f>
      </c>
    </row>
    <row r="43" spans="1:5" x14ac:dyDescent="0.25">
      <c r="A43" s="10" t="s">
        <v>37</v>
      </c>
      <c r="B43" s="17">
        <f>SUMIF($B$5:$B$29,14,$C$5:$C$29)</f>
      </c>
      <c r="C43" s="15">
        <f>SUMIF($B$5:$B$29,14,$E$5:$E$29)</f>
      </c>
      <c r="D43" s="15">
        <f>SUMIF($B$5:$B$29,14,$G$5:$G$29)</f>
      </c>
      <c r="E43" s="15">
        <f>D43*(1+N(G32))</f>
      </c>
    </row>
    <row r="44" spans="1:5" x14ac:dyDescent="0.25">
      <c r="A44" s="10" t="s">
        <v>38</v>
      </c>
      <c r="B44" s="17">
        <f>SUMIF($B$5:$B$29,16,$C$5:$C$29)</f>
      </c>
      <c r="C44" s="15">
        <f>SUMIF($B$5:$B$29,16,$E$5:$E$29)</f>
      </c>
      <c r="D44" s="15">
        <f>SUMIF($B$5:$B$29,16,$G$5:$G$29)</f>
      </c>
      <c r="E44" s="15">
        <f>D44*(1+N(G32))</f>
      </c>
    </row>
    <row r="45" spans="1:5" x14ac:dyDescent="0.25">
      <c r="A45" s="10" t="s">
        <v>39</v>
      </c>
      <c r="B45" s="17">
        <f>SUMIF($B$5:$B$29,20,$C$5:$C$29)</f>
      </c>
      <c r="C45" s="15">
        <f>SUMIF($B$5:$B$29,20,$E$5:$E$29)</f>
      </c>
      <c r="D45" s="15">
        <f>SUMIF($B$5:$B$29,20,$G$5:$G$29)</f>
      </c>
      <c r="E45" s="15">
        <f>D45*(1+N(G32))</f>
      </c>
    </row>
    <row r="46" spans="1:5" x14ac:dyDescent="0.25">
      <c r="A46" s="10" t="s">
        <v>40</v>
      </c>
      <c r="B46" s="17">
        <f>SUMIF($B$5:$B$29,25,$C$5:$C$29)</f>
      </c>
      <c r="C46" s="15">
        <f>SUMIF($B$5:$B$29,25,$E$5:$E$29)</f>
      </c>
      <c r="D46" s="15">
        <f>SUMIF($B$5:$B$29,25,$G$5:$G$29)</f>
      </c>
      <c r="E46" s="15">
        <f>D46*(1+N(G32))</f>
      </c>
    </row>
    <row r="47" spans="1:5" x14ac:dyDescent="0.25">
      <c r="A47" s="10" t="s">
        <v>41</v>
      </c>
      <c r="B47" s="17">
        <f>SUMIF($B$5:$B$29,28,$C$5:$C$29)</f>
      </c>
      <c r="C47" s="15">
        <f>SUMIF($B$5:$B$29,28,$E$5:$E$29)</f>
      </c>
      <c r="D47" s="15">
        <f>SUMIF($B$5:$B$29,28,$G$5:$G$29)</f>
      </c>
      <c r="E47" s="15">
        <f>D47*(1+N(G32))</f>
      </c>
    </row>
    <row r="48" spans="1:5" x14ac:dyDescent="0.25">
      <c r="A48" s="10" t="s">
        <v>42</v>
      </c>
      <c r="B48" s="17">
        <f>SUMIF($B$5:$B$29,32,$C$5:$C$29)</f>
      </c>
      <c r="C48" s="15">
        <f>SUMIF($B$5:$B$29,32,$E$5:$E$29)</f>
      </c>
      <c r="D48" s="15">
        <f>SUMIF($B$5:$B$29,32,$G$5:$G$29)</f>
      </c>
      <c r="E48" s="15">
        <f>D48*(1+N(G32))</f>
      </c>
    </row>
    <row r="49" spans="1:5" x14ac:dyDescent="0.25">
      <c r="A49" s="10" t="s">
        <v>43</v>
      </c>
      <c r="B49" s="17">
        <f>SUMIF($B$5:$B$29,40,$C$5:$C$29)</f>
      </c>
      <c r="C49" s="15">
        <f>SUMIF($B$5:$B$29,40,$E$5:$E$29)</f>
      </c>
      <c r="D49" s="15">
        <f>SUMIF($B$5:$B$29,40,$G$5:$G$29)</f>
      </c>
      <c r="E49" s="15">
        <f>D49*(1+N(G32))</f>
      </c>
    </row>
    <row r="51" spans="1:1" x14ac:dyDescent="0.25">
      <c r="A51" s="10" t="s">
        <v>16</v>
      </c>
    </row>
    <row r="52" ht="31" customHeight="1" spans="1:7" x14ac:dyDescent="0.25">
      <c r="A52" s="21" t="s">
        <v>17</v>
      </c>
      <c r="B52" s="21"/>
      <c r="C52" s="21"/>
      <c r="D52" s="21"/>
      <c r="E52" s="21"/>
      <c r="F52" s="21"/>
      <c r="G52" s="21"/>
    </row>
    <row r="53" ht="18" customHeight="1" spans="1:7" x14ac:dyDescent="0.25">
      <c r="A53" s="21" t="s">
        <v>18</v>
      </c>
      <c r="B53" s="21"/>
      <c r="C53" s="21"/>
      <c r="D53" s="21"/>
      <c r="E53" s="21"/>
      <c r="F53" s="21"/>
      <c r="G53" s="21"/>
    </row>
  </sheetData>
  <sheetProtection sheet="1" formatCells="0" formatColumns="0" formatRows="0" insertRows="0" deleteRows="0" sort="0" autoFilter="0"/>
  <mergeCells count="8">
    <mergeCell ref="A1:G1"/>
    <mergeCell ref="A30:B30"/>
    <mergeCell ref="A32:F32"/>
    <mergeCell ref="A33:F33"/>
    <mergeCell ref="A34:F34"/>
    <mergeCell ref="A35:F35"/>
    <mergeCell ref="A52:G52"/>
    <mergeCell ref="A53:G53"/>
  </mergeCells>
  <pageMargins left="0.5" right="0.5" top="0.75" bottom="0.75" header="0.3" footer="0.3"/>
  <pageSetup paperSize="9" orientation="portrait" fitToWidth="1" fitToHeight="0"/>
  <headerFooter>
    <oddHeader>&amp;L&amp;"-,Bold"Težina armature i iskaz šipki&amp;RIskaz armature</oddHeader>
    <oddFooter>&amp;Lcivilmanual.com&amp;RStranica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F20"/>
  <sheetFormatPr defaultRowHeight="15" outlineLevelRow="0" outlineLevelCol="0" x14ac:dyDescent="55"/>
  <cols>
    <col min="1" max="6" width="16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</cols>
  <sheetData>
    <row r="1" ht="24" customHeight="1" spans="1:6" x14ac:dyDescent="0.25">
      <c r="A1" s="2" t="s">
        <v>44</v>
      </c>
      <c r="B1" s="2"/>
      <c r="C1" s="2"/>
      <c r="D1" s="2"/>
      <c r="E1" s="2"/>
      <c r="F1" s="2"/>
    </row>
    <row r="3" ht="18" customHeight="1" spans="1:6" x14ac:dyDescent="0.25">
      <c r="A3" s="3" t="s">
        <v>45</v>
      </c>
      <c r="B3" s="4"/>
      <c r="C3" s="4"/>
      <c r="D3" s="4"/>
      <c r="E3" s="4"/>
      <c r="F3" s="4"/>
    </row>
    <row r="4" ht="30" customHeight="1" spans="1:3" x14ac:dyDescent="0.25">
      <c r="A4" s="12" t="s">
        <v>20</v>
      </c>
      <c r="B4" s="12" t="s">
        <v>46</v>
      </c>
      <c r="C4" s="12" t="s">
        <v>24</v>
      </c>
    </row>
    <row r="5" spans="1:3" x14ac:dyDescent="0.25">
      <c r="A5" s="10">
        <v>6</v>
      </c>
      <c r="B5" s="22">
        <f>PI()/4*A5^2</f>
      </c>
      <c r="C5" s="16">
        <f>PI()/4*A5^2*7850/1000000</f>
      </c>
    </row>
    <row r="6" spans="1:3" x14ac:dyDescent="0.25">
      <c r="A6" s="10">
        <v>8</v>
      </c>
      <c r="B6" s="22">
        <f>PI()/4*A6^2</f>
      </c>
      <c r="C6" s="16">
        <f>PI()/4*A6^2*7850/1000000</f>
      </c>
    </row>
    <row r="7" spans="1:3" x14ac:dyDescent="0.25">
      <c r="A7" s="10">
        <v>10</v>
      </c>
      <c r="B7" s="22">
        <f>PI()/4*A7^2</f>
      </c>
      <c r="C7" s="16">
        <f>PI()/4*A7^2*7850/1000000</f>
      </c>
    </row>
    <row r="8" spans="1:3" x14ac:dyDescent="0.25">
      <c r="A8" s="10">
        <v>12</v>
      </c>
      <c r="B8" s="22">
        <f>PI()/4*A8^2</f>
      </c>
      <c r="C8" s="16">
        <f>PI()/4*A8^2*7850/1000000</f>
      </c>
    </row>
    <row r="9" spans="1:3" x14ac:dyDescent="0.25">
      <c r="A9" s="10">
        <v>14</v>
      </c>
      <c r="B9" s="22">
        <f>PI()/4*A9^2</f>
      </c>
      <c r="C9" s="16">
        <f>PI()/4*A9^2*7850/1000000</f>
      </c>
    </row>
    <row r="10" spans="1:3" x14ac:dyDescent="0.25">
      <c r="A10" s="10">
        <v>16</v>
      </c>
      <c r="B10" s="22">
        <f>PI()/4*A10^2</f>
      </c>
      <c r="C10" s="16">
        <f>PI()/4*A10^2*7850/1000000</f>
      </c>
    </row>
    <row r="11" spans="1:3" x14ac:dyDescent="0.25">
      <c r="A11" s="10">
        <v>20</v>
      </c>
      <c r="B11" s="22">
        <f>PI()/4*A11^2</f>
      </c>
      <c r="C11" s="16">
        <f>PI()/4*A11^2*7850/1000000</f>
      </c>
    </row>
    <row r="12" spans="1:3" x14ac:dyDescent="0.25">
      <c r="A12" s="10">
        <v>25</v>
      </c>
      <c r="B12" s="22">
        <f>PI()/4*A12^2</f>
      </c>
      <c r="C12" s="16">
        <f>PI()/4*A12^2*7850/1000000</f>
      </c>
    </row>
    <row r="13" spans="1:3" x14ac:dyDescent="0.25">
      <c r="A13" s="10">
        <v>28</v>
      </c>
      <c r="B13" s="22">
        <f>PI()/4*A13^2</f>
      </c>
      <c r="C13" s="16">
        <f>PI()/4*A13^2*7850/1000000</f>
      </c>
    </row>
    <row r="14" spans="1:3" x14ac:dyDescent="0.25">
      <c r="A14" s="10">
        <v>32</v>
      </c>
      <c r="B14" s="22">
        <f>PI()/4*A14^2</f>
      </c>
      <c r="C14" s="16">
        <f>PI()/4*A14^2*7850/1000000</f>
      </c>
    </row>
    <row r="15" spans="1:3" x14ac:dyDescent="0.25">
      <c r="A15" s="10">
        <v>40</v>
      </c>
      <c r="B15" s="22">
        <f>PI()/4*A15^2</f>
      </c>
      <c r="C15" s="16">
        <f>PI()/4*A15^2*7850/1000000</f>
      </c>
    </row>
    <row r="16" ht="31" customHeight="1" spans="1:6" x14ac:dyDescent="0.25">
      <c r="A16" s="21" t="s">
        <v>47</v>
      </c>
      <c r="B16" s="21"/>
      <c r="C16" s="21"/>
      <c r="D16" s="21"/>
      <c r="E16" s="21"/>
      <c r="F16" s="21"/>
    </row>
    <row r="18" spans="1:1" x14ac:dyDescent="0.25">
      <c r="A18" s="10" t="s">
        <v>16</v>
      </c>
    </row>
    <row r="19" ht="31" customHeight="1" spans="1:6" x14ac:dyDescent="0.25">
      <c r="A19" s="21" t="s">
        <v>17</v>
      </c>
      <c r="B19" s="21"/>
      <c r="C19" s="21"/>
      <c r="D19" s="21"/>
      <c r="E19" s="21"/>
      <c r="F19" s="21"/>
    </row>
    <row r="20" ht="18" customHeight="1" spans="1:6" x14ac:dyDescent="0.25">
      <c r="A20" s="21" t="s">
        <v>18</v>
      </c>
      <c r="B20" s="21"/>
      <c r="C20" s="21"/>
      <c r="D20" s="21"/>
      <c r="E20" s="21"/>
      <c r="F20" s="21"/>
    </row>
  </sheetData>
  <sheetProtection sheet="1" formatCells="0" formatColumns="0" formatRows="0" insertRows="0" deleteRows="0" sort="0" autoFilter="0"/>
  <mergeCells count="4">
    <mergeCell ref="A1:F1"/>
    <mergeCell ref="A16:F16"/>
    <mergeCell ref="A19:F19"/>
    <mergeCell ref="A20:F20"/>
  </mergeCells>
  <pageMargins left="0.5" right="0.5" top="0.75" bottom="0.75" header="0.3" footer="0.3"/>
  <pageSetup paperSize="9" orientation="portrait" fitToWidth="1" fitToHeight="0"/>
  <headerFooter>
    <oddHeader>&amp;L&amp;"-,Bold"Težina armature i iskaz šipki&amp;RTabela težina</oddHeader>
    <oddFooter>&amp;Lcivilmanual.com&amp;RStranica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Uputstvo</vt:lpstr>
      <vt:lpstr>Iskaz armature</vt:lpstr>
      <vt:lpstr>Tabela težina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Težina armature i iskaz šipki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