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Metric bar list" state="visible" r:id="rId5"/>
    <sheet sheetId="3" name="ASTM bar list" state="visible" r:id="rId6"/>
    <sheet sheetId="4" name="Weight table" state="visible" r:id="rId7"/>
  </sheets>
  <definedNames>
    <definedName name="_xlnm.Print_Area" localSheetId="0">'Instructions'!$A1:$B23</definedName>
    <definedName name="_xlnm.Print_Area" localSheetId="1">'Metric bar list'!$A1:$G54</definedName>
    <definedName name="_xlnm.Print_Titles" localSheetId="1">'Metric bar list'!$4:$4</definedName>
    <definedName name="_xlnm.Print_Area" localSheetId="2">'ASTM bar list'!$A1:$H53</definedName>
    <definedName name="_xlnm.Print_Titles" localSheetId="2">'ASTM bar list'!$4:$4</definedName>
    <definedName name="_xlnm.Print_Area" localSheetId="3">'Weight table'!$A1:$F36</definedName>
  </definedNames>
  <calcPr calcId="171027" fullCalcOnLoad="1"/>
</workbook>
</file>

<file path=xl/sharedStrings.xml><?xml version="1.0" encoding="utf-8"?>
<sst xmlns="http://schemas.openxmlformats.org/spreadsheetml/2006/main" count="131" uniqueCount="85">
  <si>
    <t>Rebar weight and bar list</t>
  </si>
  <si>
    <t>How to use this template</t>
  </si>
  <si>
    <t>1.</t>
  </si>
  <si>
    <t>Enter one bar mark per row: diameter (or ASTM bar size), number of bars and cut length.</t>
  </si>
  <si>
    <t>2.</t>
  </si>
  <si>
    <t>Metric bars use m = π/4 × d² × 7850 kg/m³; ASTM bars use the nominal weight per foot from the table, not a formula.</t>
  </si>
  <si>
    <t>3.</t>
  </si>
  <si>
    <t>Totals per diameter or bar size use SUMIF; add an allowance for laps and waste if your cut lengths do not include them.</t>
  </si>
  <si>
    <t>4.</t>
  </si>
  <si>
    <t>Actual bar mass may differ within the tolerance of the product standard.</t>
  </si>
  <si>
    <t/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</si>
  <si>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</si>
  <si>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</si>
  <si>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</si>
  <si>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Sources of the values used</t>
  </si>
  <si>
    <t>DIBt, allgemeine bauaufsichtliche Zulassung Z-1.1-59 (18. 11. 2025), Betonstabstahl B500B nach DIN 488, p. 3: Rohdichte 7,85 g/cm³ (checked 25 Oct 2026)</t>
  </si>
  <si>
    <t>Caltrans, Bridge Design Details 13.1 Reinforcement (September 2025), Table 13.1.1 ASTM Standard Reinforcing Bar Data (checked 25 Oct 2026)</t>
  </si>
  <si>
    <t>Federal Register, 30 June 1959, Vol. 24, No. 128, p. 5348: Refinement of values for the yard and the pound (checked 25 Oct 2026)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</si>
  <si>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</si>
  <si>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</si>
  <si>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</si>
  <si>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Bar mark</t>
  </si>
  <si>
    <t>Diameter (mm)</t>
  </si>
  <si>
    <t>Number of bars</t>
  </si>
  <si>
    <t>Cut length (m)</t>
  </si>
  <si>
    <t>Total length (m)</t>
  </si>
  <si>
    <t>Mass per meter (kg/m)</t>
  </si>
  <si>
    <t>Mass (kg)</t>
  </si>
  <si>
    <t>Total</t>
  </si>
  <si>
    <t>Allowance for laps and waste</t>
  </si>
  <si>
    <t>Allowance (kg)</t>
  </si>
  <si>
    <t>Total with allowance (kg)</t>
  </si>
  <si>
    <t>Total with allowance (t)</t>
  </si>
  <si>
    <t>Totals by diameter</t>
  </si>
  <si>
    <t>Bars</t>
  </si>
  <si>
    <t>∅6</t>
  </si>
  <si>
    <t>∅8</t>
  </si>
  <si>
    <t>∅10</t>
  </si>
  <si>
    <t>∅12</t>
  </si>
  <si>
    <t>∅14</t>
  </si>
  <si>
    <t>∅16</t>
  </si>
  <si>
    <t>∅20</t>
  </si>
  <si>
    <t>∅25</t>
  </si>
  <si>
    <t>∅28</t>
  </si>
  <si>
    <t>∅32</t>
  </si>
  <si>
    <t>∅40</t>
  </si>
  <si>
    <t>Rebar weight and bar list (ASTM A615)</t>
  </si>
  <si>
    <t>Bar size</t>
  </si>
  <si>
    <t>Cut length (ft)</t>
  </si>
  <si>
    <t>Total length (ft)</t>
  </si>
  <si>
    <t>Weight per foot (lb/ft)</t>
  </si>
  <si>
    <t>Weight (lb)</t>
  </si>
  <si>
    <t>Total with allowance (lb)</t>
  </si>
  <si>
    <t>Totals by bar size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</si>
  <si>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</si>
  <si>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</si>
  <si>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</si>
  <si>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</si>
  <si>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</si>
  <si>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</si>
  <si>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</si>
  <si>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</si>
  <si>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</si>
  <si>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#14</t>
  </si>
  <si>
    <t>#18</t>
  </si>
  <si>
    <t>Rebar weight and bar list: Weight table</t>
  </si>
  <si>
    <t>Nominal mass of metric bars: m = π/4 × d² × 7850 kg/m³</t>
  </si>
  <si>
    <t>Cross-section (mm²)</t>
  </si>
  <si>
    <t>DIBt, allgemeine bauaufsichtliche Zulassung Z-1.1-59 (18. 11. 2025), Betonstabstahl B500B nach DIN 488; p. 3: Rohdichte 7,85 g/cm³</t>
  </si>
  <si>
    <t>ASTM A615 nominal bar data</t>
  </si>
  <si>
    <t>A615M</t>
  </si>
  <si>
    <t>Nominal diameter (in)</t>
  </si>
  <si>
    <t>Area (in²)</t>
  </si>
  <si>
    <t>10</t>
  </si>
  <si>
    <t>13</t>
  </si>
  <si>
    <t>16</t>
  </si>
  <si>
    <t>19</t>
  </si>
  <si>
    <t>22</t>
  </si>
  <si>
    <t>25</t>
  </si>
  <si>
    <t>29</t>
  </si>
  <si>
    <t>32</t>
  </si>
  <si>
    <t>36</t>
  </si>
  <si>
    <t>43</t>
  </si>
  <si>
    <t>57</t>
  </si>
  <si>
    <t>Caltrans, Bridge Design Details 13.1 Reinforcement (September 2025); Table 13.1.1 ASTM Standard Reinforcing Bar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</si>
</sst>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64" fontId="1" fillId="2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4" fontId="7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164" fontId="7" fillId="4" borderId="3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top" wrapText="1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  <xf numFmtId="164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2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6" ht="31" customHeight="1" spans="1:2" x14ac:dyDescent="0.25">
      <c r="A16" s="5" t="s">
        <v>10</v>
      </c>
      <c r="B16" s="9" t="s">
        <v>16</v>
      </c>
    </row>
    <row r="17" ht="31" customHeight="1" spans="1:2" x14ac:dyDescent="0.25">
      <c r="A17" s="5" t="s">
        <v>10</v>
      </c>
      <c r="B17" s="9" t="s">
        <v>17</v>
      </c>
    </row>
    <row r="19" ht="18" customHeight="1" spans="1:2" x14ac:dyDescent="0.25">
      <c r="A19" s="3" t="s">
        <v>18</v>
      </c>
      <c r="B19" s="4"/>
    </row>
    <row r="20" ht="33" customHeight="1" spans="1:2" x14ac:dyDescent="0.25">
      <c r="A20" s="5" t="s">
        <v>10</v>
      </c>
      <c r="B20" s="6" t="s">
        <v>19</v>
      </c>
    </row>
    <row r="22" ht="19" customHeight="1" spans="1:2" x14ac:dyDescent="0.25">
      <c r="A22" s="10" t="s">
        <v>10</v>
      </c>
      <c r="B22" s="11" t="s">
        <v>20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&amp;L&amp;"-,Bold"Rebar weight and bar list&amp;RInstructions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G53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4" style="1" customWidth="1"/>
    <col min="7" max="7" width="15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</cols>
  <sheetData>
    <row r="1" ht="24" customHeight="1" spans="1:7" x14ac:dyDescent="0.25">
      <c r="A1" s="2" t="s">
        <v>0</v>
      </c>
      <c r="B1" s="2"/>
      <c r="C1" s="2"/>
      <c r="D1" s="2"/>
      <c r="E1" s="2"/>
      <c r="F1" s="2"/>
      <c r="G1" s="2"/>
    </row>
    <row r="4" ht="30" customHeight="1" spans="1:7" x14ac:dyDescent="0.25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</row>
    <row r="5" spans="1:7" x14ac:dyDescent="0.25">
      <c r="A5" s="7"/>
      <c r="B5" s="13"/>
      <c r="C5" s="13"/>
      <c r="D5" s="14"/>
      <c r="E5" s="15">
        <f>IF(COUNT(C5:D5)&lt;2,"",C5*D5)</f>
      </c>
      <c r="F5" s="16">
        <f>IF(ISNUMBER(B5),PI()/4*B5^2*7850/1000000,"")</f>
      </c>
      <c r="G5" s="15">
        <f>IF(OR(E5="",F5=""),"",E5*F5)</f>
      </c>
    </row>
    <row r="6" spans="1:7" x14ac:dyDescent="0.25">
      <c r="A6" s="7"/>
      <c r="B6" s="13"/>
      <c r="C6" s="13"/>
      <c r="D6" s="14"/>
      <c r="E6" s="15">
        <f>IF(COUNT(C6:D6)&lt;2,"",C6*D6)</f>
      </c>
      <c r="F6" s="16">
        <f>IF(ISNUMBER(B6),PI()/4*B6^2*7850/1000000,"")</f>
      </c>
      <c r="G6" s="15">
        <f>IF(OR(E6="",F6=""),"",E6*F6)</f>
      </c>
    </row>
    <row r="7" spans="1:7" x14ac:dyDescent="0.25">
      <c r="A7" s="7"/>
      <c r="B7" s="13"/>
      <c r="C7" s="13"/>
      <c r="D7" s="14"/>
      <c r="E7" s="15">
        <f>IF(COUNT(C7:D7)&lt;2,"",C7*D7)</f>
      </c>
      <c r="F7" s="16">
        <f>IF(ISNUMBER(B7),PI()/4*B7^2*7850/1000000,"")</f>
      </c>
      <c r="G7" s="15">
        <f>IF(OR(E7="",F7=""),"",E7*F7)</f>
      </c>
    </row>
    <row r="8" spans="1:7" x14ac:dyDescent="0.25">
      <c r="A8" s="7"/>
      <c r="B8" s="13"/>
      <c r="C8" s="13"/>
      <c r="D8" s="14"/>
      <c r="E8" s="15">
        <f>IF(COUNT(C8:D8)&lt;2,"",C8*D8)</f>
      </c>
      <c r="F8" s="16">
        <f>IF(ISNUMBER(B8),PI()/4*B8^2*7850/1000000,"")</f>
      </c>
      <c r="G8" s="15">
        <f>IF(OR(E8="",F8=""),"",E8*F8)</f>
      </c>
    </row>
    <row r="9" spans="1:7" x14ac:dyDescent="0.25">
      <c r="A9" s="7"/>
      <c r="B9" s="13"/>
      <c r="C9" s="13"/>
      <c r="D9" s="14"/>
      <c r="E9" s="15">
        <f>IF(COUNT(C9:D9)&lt;2,"",C9*D9)</f>
      </c>
      <c r="F9" s="16">
        <f>IF(ISNUMBER(B9),PI()/4*B9^2*7850/1000000,"")</f>
      </c>
      <c r="G9" s="15">
        <f>IF(OR(E9="",F9=""),"",E9*F9)</f>
      </c>
    </row>
    <row r="10" spans="1:7" x14ac:dyDescent="0.25">
      <c r="A10" s="7"/>
      <c r="B10" s="13"/>
      <c r="C10" s="13"/>
      <c r="D10" s="14"/>
      <c r="E10" s="15">
        <f>IF(COUNT(C10:D10)&lt;2,"",C10*D10)</f>
      </c>
      <c r="F10" s="16">
        <f>IF(ISNUMBER(B10),PI()/4*B10^2*7850/1000000,"")</f>
      </c>
      <c r="G10" s="15">
        <f>IF(OR(E10="",F10=""),"",E10*F10)</f>
      </c>
    </row>
    <row r="11" spans="1:7" x14ac:dyDescent="0.25">
      <c r="A11" s="7"/>
      <c r="B11" s="13"/>
      <c r="C11" s="13"/>
      <c r="D11" s="14"/>
      <c r="E11" s="15">
        <f>IF(COUNT(C11:D11)&lt;2,"",C11*D11)</f>
      </c>
      <c r="F11" s="16">
        <f>IF(ISNUMBER(B11),PI()/4*B11^2*7850/1000000,"")</f>
      </c>
      <c r="G11" s="15">
        <f>IF(OR(E11="",F11=""),"",E11*F11)</f>
      </c>
    </row>
    <row r="12" spans="1:7" x14ac:dyDescent="0.25">
      <c r="A12" s="7"/>
      <c r="B12" s="13"/>
      <c r="C12" s="13"/>
      <c r="D12" s="14"/>
      <c r="E12" s="15">
        <f>IF(COUNT(C12:D12)&lt;2,"",C12*D12)</f>
      </c>
      <c r="F12" s="16">
        <f>IF(ISNUMBER(B12),PI()/4*B12^2*7850/1000000,"")</f>
      </c>
      <c r="G12" s="15">
        <f>IF(OR(E12="",F12=""),"",E12*F12)</f>
      </c>
    </row>
    <row r="13" spans="1:7" x14ac:dyDescent="0.25">
      <c r="A13" s="7"/>
      <c r="B13" s="13"/>
      <c r="C13" s="13"/>
      <c r="D13" s="14"/>
      <c r="E13" s="15">
        <f>IF(COUNT(C13:D13)&lt;2,"",C13*D13)</f>
      </c>
      <c r="F13" s="16">
        <f>IF(ISNUMBER(B13),PI()/4*B13^2*7850/1000000,"")</f>
      </c>
      <c r="G13" s="15">
        <f>IF(OR(E13="",F13=""),"",E13*F13)</f>
      </c>
    </row>
    <row r="14" spans="1:7" x14ac:dyDescent="0.25">
      <c r="A14" s="7"/>
      <c r="B14" s="13"/>
      <c r="C14" s="13"/>
      <c r="D14" s="14"/>
      <c r="E14" s="15">
        <f>IF(COUNT(C14:D14)&lt;2,"",C14*D14)</f>
      </c>
      <c r="F14" s="16">
        <f>IF(ISNUMBER(B14),PI()/4*B14^2*7850/1000000,"")</f>
      </c>
      <c r="G14" s="15">
        <f>IF(OR(E14="",F14=""),"",E14*F14)</f>
      </c>
    </row>
    <row r="15" spans="1:7" x14ac:dyDescent="0.25">
      <c r="A15" s="7"/>
      <c r="B15" s="13"/>
      <c r="C15" s="13"/>
      <c r="D15" s="14"/>
      <c r="E15" s="15">
        <f>IF(COUNT(C15:D15)&lt;2,"",C15*D15)</f>
      </c>
      <c r="F15" s="16">
        <f>IF(ISNUMBER(B15),PI()/4*B15^2*7850/1000000,"")</f>
      </c>
      <c r="G15" s="15">
        <f>IF(OR(E15="",F15=""),"",E15*F15)</f>
      </c>
    </row>
    <row r="16" spans="1:7" x14ac:dyDescent="0.25">
      <c r="A16" s="7"/>
      <c r="B16" s="13"/>
      <c r="C16" s="13"/>
      <c r="D16" s="14"/>
      <c r="E16" s="15">
        <f>IF(COUNT(C16:D16)&lt;2,"",C16*D16)</f>
      </c>
      <c r="F16" s="16">
        <f>IF(ISNUMBER(B16),PI()/4*B16^2*7850/1000000,"")</f>
      </c>
      <c r="G16" s="15">
        <f>IF(OR(E16="",F16=""),"",E16*F16)</f>
      </c>
    </row>
    <row r="17" spans="1:7" x14ac:dyDescent="0.25">
      <c r="A17" s="7"/>
      <c r="B17" s="13"/>
      <c r="C17" s="13"/>
      <c r="D17" s="14"/>
      <c r="E17" s="15">
        <f>IF(COUNT(C17:D17)&lt;2,"",C17*D17)</f>
      </c>
      <c r="F17" s="16">
        <f>IF(ISNUMBER(B17),PI()/4*B17^2*7850/1000000,"")</f>
      </c>
      <c r="G17" s="15">
        <f>IF(OR(E17="",F17=""),"",E17*F17)</f>
      </c>
    </row>
    <row r="18" spans="1:7" x14ac:dyDescent="0.25">
      <c r="A18" s="7"/>
      <c r="B18" s="13"/>
      <c r="C18" s="13"/>
      <c r="D18" s="14"/>
      <c r="E18" s="15">
        <f>IF(COUNT(C18:D18)&lt;2,"",C18*D18)</f>
      </c>
      <c r="F18" s="16">
        <f>IF(ISNUMBER(B18),PI()/4*B18^2*7850/1000000,"")</f>
      </c>
      <c r="G18" s="15">
        <f>IF(OR(E18="",F18=""),"",E18*F18)</f>
      </c>
    </row>
    <row r="19" spans="1:7" x14ac:dyDescent="0.25">
      <c r="A19" s="7"/>
      <c r="B19" s="13"/>
      <c r="C19" s="13"/>
      <c r="D19" s="14"/>
      <c r="E19" s="15">
        <f>IF(COUNT(C19:D19)&lt;2,"",C19*D19)</f>
      </c>
      <c r="F19" s="16">
        <f>IF(ISNUMBER(B19),PI()/4*B19^2*7850/1000000,"")</f>
      </c>
      <c r="G19" s="15">
        <f>IF(OR(E19="",F19=""),"",E19*F19)</f>
      </c>
    </row>
    <row r="20" spans="1:7" x14ac:dyDescent="0.25">
      <c r="A20" s="7"/>
      <c r="B20" s="13"/>
      <c r="C20" s="13"/>
      <c r="D20" s="14"/>
      <c r="E20" s="15">
        <f>IF(COUNT(C20:D20)&lt;2,"",C20*D20)</f>
      </c>
      <c r="F20" s="16">
        <f>IF(ISNUMBER(B20),PI()/4*B20^2*7850/1000000,"")</f>
      </c>
      <c r="G20" s="15">
        <f>IF(OR(E20="",F20=""),"",E20*F20)</f>
      </c>
    </row>
    <row r="21" spans="1:7" x14ac:dyDescent="0.25">
      <c r="A21" s="7"/>
      <c r="B21" s="13"/>
      <c r="C21" s="13"/>
      <c r="D21" s="14"/>
      <c r="E21" s="15">
        <f>IF(COUNT(C21:D21)&lt;2,"",C21*D21)</f>
      </c>
      <c r="F21" s="16">
        <f>IF(ISNUMBER(B21),PI()/4*B21^2*7850/1000000,"")</f>
      </c>
      <c r="G21" s="15">
        <f>IF(OR(E21="",F21=""),"",E21*F21)</f>
      </c>
    </row>
    <row r="22" spans="1:7" x14ac:dyDescent="0.25">
      <c r="A22" s="7"/>
      <c r="B22" s="13"/>
      <c r="C22" s="13"/>
      <c r="D22" s="14"/>
      <c r="E22" s="15">
        <f>IF(COUNT(C22:D22)&lt;2,"",C22*D22)</f>
      </c>
      <c r="F22" s="16">
        <f>IF(ISNUMBER(B22),PI()/4*B22^2*7850/1000000,"")</f>
      </c>
      <c r="G22" s="15">
        <f>IF(OR(E22="",F22=""),"",E22*F22)</f>
      </c>
    </row>
    <row r="23" spans="1:7" x14ac:dyDescent="0.25">
      <c r="A23" s="7"/>
      <c r="B23" s="13"/>
      <c r="C23" s="13"/>
      <c r="D23" s="14"/>
      <c r="E23" s="15">
        <f>IF(COUNT(C23:D23)&lt;2,"",C23*D23)</f>
      </c>
      <c r="F23" s="16">
        <f>IF(ISNUMBER(B23),PI()/4*B23^2*7850/1000000,"")</f>
      </c>
      <c r="G23" s="15">
        <f>IF(OR(E23="",F23=""),"",E23*F23)</f>
      </c>
    </row>
    <row r="24" spans="1:7" x14ac:dyDescent="0.25">
      <c r="A24" s="7"/>
      <c r="B24" s="13"/>
      <c r="C24" s="13"/>
      <c r="D24" s="14"/>
      <c r="E24" s="15">
        <f>IF(COUNT(C24:D24)&lt;2,"",C24*D24)</f>
      </c>
      <c r="F24" s="16">
        <f>IF(ISNUMBER(B24),PI()/4*B24^2*7850/1000000,"")</f>
      </c>
      <c r="G24" s="15">
        <f>IF(OR(E24="",F24=""),"",E24*F24)</f>
      </c>
    </row>
    <row r="25" spans="1:7" x14ac:dyDescent="0.25">
      <c r="A25" s="7"/>
      <c r="B25" s="13"/>
      <c r="C25" s="13"/>
      <c r="D25" s="14"/>
      <c r="E25" s="15">
        <f>IF(COUNT(C25:D25)&lt;2,"",C25*D25)</f>
      </c>
      <c r="F25" s="16">
        <f>IF(ISNUMBER(B25),PI()/4*B25^2*7850/1000000,"")</f>
      </c>
      <c r="G25" s="15">
        <f>IF(OR(E25="",F25=""),"",E25*F25)</f>
      </c>
    </row>
    <row r="26" spans="1:7" x14ac:dyDescent="0.25">
      <c r="A26" s="7"/>
      <c r="B26" s="13"/>
      <c r="C26" s="13"/>
      <c r="D26" s="14"/>
      <c r="E26" s="15">
        <f>IF(COUNT(C26:D26)&lt;2,"",C26*D26)</f>
      </c>
      <c r="F26" s="16">
        <f>IF(ISNUMBER(B26),PI()/4*B26^2*7850/1000000,"")</f>
      </c>
      <c r="G26" s="15">
        <f>IF(OR(E26="",F26=""),"",E26*F26)</f>
      </c>
    </row>
    <row r="27" spans="1:7" x14ac:dyDescent="0.25">
      <c r="A27" s="7"/>
      <c r="B27" s="13"/>
      <c r="C27" s="13"/>
      <c r="D27" s="14"/>
      <c r="E27" s="15">
        <f>IF(COUNT(C27:D27)&lt;2,"",C27*D27)</f>
      </c>
      <c r="F27" s="16">
        <f>IF(ISNUMBER(B27),PI()/4*B27^2*7850/1000000,"")</f>
      </c>
      <c r="G27" s="15">
        <f>IF(OR(E27="",F27=""),"",E27*F27)</f>
      </c>
    </row>
    <row r="28" spans="1:7" x14ac:dyDescent="0.25">
      <c r="A28" s="7"/>
      <c r="B28" s="13"/>
      <c r="C28" s="13"/>
      <c r="D28" s="14"/>
      <c r="E28" s="15">
        <f>IF(COUNT(C28:D28)&lt;2,"",C28*D28)</f>
      </c>
      <c r="F28" s="16">
        <f>IF(ISNUMBER(B28),PI()/4*B28^2*7850/1000000,"")</f>
      </c>
      <c r="G28" s="15">
        <f>IF(OR(E28="",F28=""),"",E28*F28)</f>
      </c>
    </row>
    <row r="29" spans="1:7" x14ac:dyDescent="0.25">
      <c r="A29" s="7"/>
      <c r="B29" s="13"/>
      <c r="C29" s="13"/>
      <c r="D29" s="14"/>
      <c r="E29" s="15">
        <f>IF(COUNT(C29:D29)&lt;2,"",C29*D29)</f>
      </c>
      <c r="F29" s="16">
        <f>IF(ISNUMBER(B29),PI()/4*B29^2*7850/1000000,"")</f>
      </c>
      <c r="G29" s="15">
        <f>IF(OR(E29="",F29=""),"",E29*F29)</f>
      </c>
    </row>
    <row r="30" spans="1:7" x14ac:dyDescent="0.25">
      <c r="A30" s="10" t="s">
        <v>28</v>
      </c>
      <c r="B30" s="10"/>
      <c r="C30" s="17">
        <f>SUM(C5:C29)</f>
      </c>
      <c r="E30" s="15">
        <f>SUM(E5:E29)</f>
      </c>
      <c r="G30" s="18">
        <f>SUM(G5:G29)</f>
      </c>
    </row>
    <row r="32" spans="1:7" x14ac:dyDescent="0.25">
      <c r="A32" s="5" t="s">
        <v>29</v>
      </c>
      <c r="B32" s="5"/>
      <c r="C32" s="5"/>
      <c r="D32" s="5"/>
      <c r="E32" s="5"/>
      <c r="F32" s="5"/>
      <c r="G32" s="19">
        <v>0</v>
      </c>
    </row>
    <row r="33" spans="1:7" x14ac:dyDescent="0.25">
      <c r="A33" s="5" t="s">
        <v>30</v>
      </c>
      <c r="B33" s="5"/>
      <c r="C33" s="5"/>
      <c r="D33" s="5"/>
      <c r="E33" s="5"/>
      <c r="F33" s="5"/>
      <c r="G33" s="15">
        <f>G30*N(G32)</f>
      </c>
    </row>
    <row r="34" spans="1:7" x14ac:dyDescent="0.25">
      <c r="A34" s="10" t="s">
        <v>31</v>
      </c>
      <c r="B34" s="10"/>
      <c r="C34" s="10"/>
      <c r="D34" s="10"/>
      <c r="E34" s="10"/>
      <c r="F34" s="10"/>
      <c r="G34" s="18">
        <f>G30+G33</f>
      </c>
    </row>
    <row r="35" spans="1:7" x14ac:dyDescent="0.25">
      <c r="A35" s="10" t="s">
        <v>32</v>
      </c>
      <c r="B35" s="10"/>
      <c r="C35" s="10"/>
      <c r="D35" s="10"/>
      <c r="E35" s="10"/>
      <c r="F35" s="10"/>
      <c r="G35" s="20">
        <f>G34/1000</f>
      </c>
    </row>
    <row r="37" ht="18" customHeight="1" spans="1:7" x14ac:dyDescent="0.25">
      <c r="A37" s="3" t="s">
        <v>33</v>
      </c>
      <c r="B37" s="4"/>
      <c r="C37" s="4"/>
      <c r="D37" s="4"/>
      <c r="E37" s="4"/>
      <c r="F37" s="4"/>
      <c r="G37" s="4"/>
    </row>
    <row r="38" ht="42" customHeight="1" spans="1:5" x14ac:dyDescent="0.25">
      <c r="A38" s="12" t="s">
        <v>22</v>
      </c>
      <c r="B38" s="12" t="s">
        <v>34</v>
      </c>
      <c r="C38" s="12" t="s">
        <v>25</v>
      </c>
      <c r="D38" s="12" t="s">
        <v>27</v>
      </c>
      <c r="E38" s="12" t="s">
        <v>31</v>
      </c>
    </row>
    <row r="39" spans="1:5" x14ac:dyDescent="0.25">
      <c r="A39" s="10" t="s">
        <v>35</v>
      </c>
      <c r="B39" s="17">
        <f>SUMIF($B$5:$B$29,6,$C$5:$C$29)</f>
      </c>
      <c r="C39" s="15">
        <f>SUMIF($B$5:$B$29,6,$E$5:$E$29)</f>
      </c>
      <c r="D39" s="15">
        <f>SUMIF($B$5:$B$29,6,$G$5:$G$29)</f>
      </c>
      <c r="E39" s="15">
        <f>D39*(1+N(G32))</f>
      </c>
    </row>
    <row r="40" spans="1:5" x14ac:dyDescent="0.25">
      <c r="A40" s="10" t="s">
        <v>36</v>
      </c>
      <c r="B40" s="17">
        <f>SUMIF($B$5:$B$29,8,$C$5:$C$29)</f>
      </c>
      <c r="C40" s="15">
        <f>SUMIF($B$5:$B$29,8,$E$5:$E$29)</f>
      </c>
      <c r="D40" s="15">
        <f>SUMIF($B$5:$B$29,8,$G$5:$G$29)</f>
      </c>
      <c r="E40" s="15">
        <f>D40*(1+N(G32))</f>
      </c>
    </row>
    <row r="41" spans="1:5" x14ac:dyDescent="0.25">
      <c r="A41" s="10" t="s">
        <v>37</v>
      </c>
      <c r="B41" s="17">
        <f>SUMIF($B$5:$B$29,10,$C$5:$C$29)</f>
      </c>
      <c r="C41" s="15">
        <f>SUMIF($B$5:$B$29,10,$E$5:$E$29)</f>
      </c>
      <c r="D41" s="15">
        <f>SUMIF($B$5:$B$29,10,$G$5:$G$29)</f>
      </c>
      <c r="E41" s="15">
        <f>D41*(1+N(G32))</f>
      </c>
    </row>
    <row r="42" spans="1:5" x14ac:dyDescent="0.25">
      <c r="A42" s="10" t="s">
        <v>38</v>
      </c>
      <c r="B42" s="17">
        <f>SUMIF($B$5:$B$29,12,$C$5:$C$29)</f>
      </c>
      <c r="C42" s="15">
        <f>SUMIF($B$5:$B$29,12,$E$5:$E$29)</f>
      </c>
      <c r="D42" s="15">
        <f>SUMIF($B$5:$B$29,12,$G$5:$G$29)</f>
      </c>
      <c r="E42" s="15">
        <f>D42*(1+N(G32))</f>
      </c>
    </row>
    <row r="43" spans="1:5" x14ac:dyDescent="0.25">
      <c r="A43" s="10" t="s">
        <v>39</v>
      </c>
      <c r="B43" s="17">
        <f>SUMIF($B$5:$B$29,14,$C$5:$C$29)</f>
      </c>
      <c r="C43" s="15">
        <f>SUMIF($B$5:$B$29,14,$E$5:$E$29)</f>
      </c>
      <c r="D43" s="15">
        <f>SUMIF($B$5:$B$29,14,$G$5:$G$29)</f>
      </c>
      <c r="E43" s="15">
        <f>D43*(1+N(G32))</f>
      </c>
    </row>
    <row r="44" spans="1:5" x14ac:dyDescent="0.25">
      <c r="A44" s="10" t="s">
        <v>40</v>
      </c>
      <c r="B44" s="17">
        <f>SUMIF($B$5:$B$29,16,$C$5:$C$29)</f>
      </c>
      <c r="C44" s="15">
        <f>SUMIF($B$5:$B$29,16,$E$5:$E$29)</f>
      </c>
      <c r="D44" s="15">
        <f>SUMIF($B$5:$B$29,16,$G$5:$G$29)</f>
      </c>
      <c r="E44" s="15">
        <f>D44*(1+N(G32))</f>
      </c>
    </row>
    <row r="45" spans="1:5" x14ac:dyDescent="0.25">
      <c r="A45" s="10" t="s">
        <v>41</v>
      </c>
      <c r="B45" s="17">
        <f>SUMIF($B$5:$B$29,20,$C$5:$C$29)</f>
      </c>
      <c r="C45" s="15">
        <f>SUMIF($B$5:$B$29,20,$E$5:$E$29)</f>
      </c>
      <c r="D45" s="15">
        <f>SUMIF($B$5:$B$29,20,$G$5:$G$29)</f>
      </c>
      <c r="E45" s="15">
        <f>D45*(1+N(G32))</f>
      </c>
    </row>
    <row r="46" spans="1:5" x14ac:dyDescent="0.25">
      <c r="A46" s="10" t="s">
        <v>42</v>
      </c>
      <c r="B46" s="17">
        <f>SUMIF($B$5:$B$29,25,$C$5:$C$29)</f>
      </c>
      <c r="C46" s="15">
        <f>SUMIF($B$5:$B$29,25,$E$5:$E$29)</f>
      </c>
      <c r="D46" s="15">
        <f>SUMIF($B$5:$B$29,25,$G$5:$G$29)</f>
      </c>
      <c r="E46" s="15">
        <f>D46*(1+N(G32))</f>
      </c>
    </row>
    <row r="47" spans="1:5" x14ac:dyDescent="0.25">
      <c r="A47" s="10" t="s">
        <v>43</v>
      </c>
      <c r="B47" s="17">
        <f>SUMIF($B$5:$B$29,28,$C$5:$C$29)</f>
      </c>
      <c r="C47" s="15">
        <f>SUMIF($B$5:$B$29,28,$E$5:$E$29)</f>
      </c>
      <c r="D47" s="15">
        <f>SUMIF($B$5:$B$29,28,$G$5:$G$29)</f>
      </c>
      <c r="E47" s="15">
        <f>D47*(1+N(G32))</f>
      </c>
    </row>
    <row r="48" spans="1:5" x14ac:dyDescent="0.25">
      <c r="A48" s="10" t="s">
        <v>44</v>
      </c>
      <c r="B48" s="17">
        <f>SUMIF($B$5:$B$29,32,$C$5:$C$29)</f>
      </c>
      <c r="C48" s="15">
        <f>SUMIF($B$5:$B$29,32,$E$5:$E$29)</f>
      </c>
      <c r="D48" s="15">
        <f>SUMIF($B$5:$B$29,32,$G$5:$G$29)</f>
      </c>
      <c r="E48" s="15">
        <f>D48*(1+N(G32))</f>
      </c>
    </row>
    <row r="49" spans="1:5" x14ac:dyDescent="0.25">
      <c r="A49" s="10" t="s">
        <v>45</v>
      </c>
      <c r="B49" s="17">
        <f>SUMIF($B$5:$B$29,40,$C$5:$C$29)</f>
      </c>
      <c r="C49" s="15">
        <f>SUMIF($B$5:$B$29,40,$E$5:$E$29)</f>
      </c>
      <c r="D49" s="15">
        <f>SUMIF($B$5:$B$29,40,$G$5:$G$29)</f>
      </c>
      <c r="E49" s="15">
        <f>D49*(1+N(G32))</f>
      </c>
    </row>
    <row r="51" spans="1:1" x14ac:dyDescent="0.25">
      <c r="A51" s="10" t="s">
        <v>18</v>
      </c>
    </row>
    <row r="52" ht="31" customHeight="1" spans="1:7" x14ac:dyDescent="0.25">
      <c r="A52" s="21" t="s">
        <v>19</v>
      </c>
      <c r="B52" s="21"/>
      <c r="C52" s="21"/>
      <c r="D52" s="21"/>
      <c r="E52" s="21"/>
      <c r="F52" s="21"/>
      <c r="G52" s="21"/>
    </row>
    <row r="53" ht="18" customHeight="1" spans="1:7" x14ac:dyDescent="0.25">
      <c r="A53" s="21" t="s">
        <v>20</v>
      </c>
      <c r="B53" s="21"/>
      <c r="C53" s="21"/>
      <c r="D53" s="21"/>
      <c r="E53" s="21"/>
      <c r="F53" s="21"/>
      <c r="G53" s="21"/>
    </row>
  </sheetData>
  <sheetProtection sheet="1" formatCells="0" formatColumns="0" formatRows="0" insertRows="0" deleteRows="0" sort="0" autoFilter="0"/>
  <mergeCells count="8">
    <mergeCell ref="A1:G1"/>
    <mergeCell ref="A30:B30"/>
    <mergeCell ref="A32:F32"/>
    <mergeCell ref="A33:F33"/>
    <mergeCell ref="A34:F34"/>
    <mergeCell ref="A35:F35"/>
    <mergeCell ref="A52:G52"/>
    <mergeCell ref="A53:G53"/>
  </mergeCells>
  <pageMargins left="0.5" right="0.5" top="0.75" bottom="0.75" header="0.3" footer="0.3"/>
  <pageSetup paperSize="9" orientation="portrait" fitToWidth="1" fitToHeight="0"/>
  <headerFooter>
    <oddHeader>&amp;L&amp;"-,Bold"Rebar weight and bar list&amp;RMetric bar list</oddHeader>
    <oddFooter>&amp;Lcivilmanual.com&amp;RPage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H52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2" style="1" customWidth="1"/>
    <col min="2" max="3" width="11" style="1" customWidth="1"/>
    <col min="4" max="8" width="13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</cols>
  <sheetData>
    <row r="1" ht="24" customHeight="1" spans="1:8" x14ac:dyDescent="0.25">
      <c r="A1" s="2" t="s">
        <v>46</v>
      </c>
      <c r="B1" s="2"/>
      <c r="C1" s="2"/>
      <c r="D1" s="2"/>
      <c r="E1" s="2"/>
      <c r="F1" s="2"/>
      <c r="G1" s="2"/>
      <c r="H1" s="2"/>
    </row>
    <row r="4" ht="30" customHeight="1" spans="1:8" x14ac:dyDescent="0.25">
      <c r="A4" s="12" t="s">
        <v>21</v>
      </c>
      <c r="B4" s="12" t="s">
        <v>47</v>
      </c>
      <c r="C4" s="12" t="s">
        <v>23</v>
      </c>
      <c r="D4" s="12" t="s">
        <v>48</v>
      </c>
      <c r="E4" s="12" t="s">
        <v>49</v>
      </c>
      <c r="F4" s="12" t="s">
        <v>50</v>
      </c>
      <c r="G4" s="12" t="s">
        <v>51</v>
      </c>
      <c r="H4" s="12" t="s">
        <v>27</v>
      </c>
    </row>
    <row r="5" spans="1:8" x14ac:dyDescent="0.25">
      <c r="A5" s="7"/>
      <c r="B5" s="7"/>
      <c r="C5" s="13"/>
      <c r="D5" s="22"/>
      <c r="E5" s="15">
        <f>IF(COUNT(C5:D5)&lt;2,"",C5*D5)</f>
      </c>
      <c r="F5" s="16">
        <f>IF(B5="","",VLOOKUP(B5,'Weight table'!$A$20:$F$30,5,FALSE))</f>
      </c>
      <c r="G5" s="15">
        <f>IF(OR(E5="",F5=""),"",E5*F5)</f>
      </c>
      <c r="H5" s="15">
        <f>IF(G5="","",G5*0.45359237)</f>
      </c>
    </row>
    <row r="6" spans="1:8" x14ac:dyDescent="0.25">
      <c r="A6" s="7"/>
      <c r="B6" s="7"/>
      <c r="C6" s="13"/>
      <c r="D6" s="22"/>
      <c r="E6" s="15">
        <f>IF(COUNT(C6:D6)&lt;2,"",C6*D6)</f>
      </c>
      <c r="F6" s="16">
        <f>IF(B6="","",VLOOKUP(B6,'Weight table'!$A$20:$F$30,5,FALSE))</f>
      </c>
      <c r="G6" s="15">
        <f>IF(OR(E6="",F6=""),"",E6*F6)</f>
      </c>
      <c r="H6" s="15">
        <f>IF(G6="","",G6*0.45359237)</f>
      </c>
    </row>
    <row r="7" spans="1:8" x14ac:dyDescent="0.25">
      <c r="A7" s="7"/>
      <c r="B7" s="7"/>
      <c r="C7" s="13"/>
      <c r="D7" s="22"/>
      <c r="E7" s="15">
        <f>IF(COUNT(C7:D7)&lt;2,"",C7*D7)</f>
      </c>
      <c r="F7" s="16">
        <f>IF(B7="","",VLOOKUP(B7,'Weight table'!$A$20:$F$30,5,FALSE))</f>
      </c>
      <c r="G7" s="15">
        <f>IF(OR(E7="",F7=""),"",E7*F7)</f>
      </c>
      <c r="H7" s="15">
        <f>IF(G7="","",G7*0.45359237)</f>
      </c>
    </row>
    <row r="8" spans="1:8" x14ac:dyDescent="0.25">
      <c r="A8" s="7"/>
      <c r="B8" s="7"/>
      <c r="C8" s="13"/>
      <c r="D8" s="22"/>
      <c r="E8" s="15">
        <f>IF(COUNT(C8:D8)&lt;2,"",C8*D8)</f>
      </c>
      <c r="F8" s="16">
        <f>IF(B8="","",VLOOKUP(B8,'Weight table'!$A$20:$F$30,5,FALSE))</f>
      </c>
      <c r="G8" s="15">
        <f>IF(OR(E8="",F8=""),"",E8*F8)</f>
      </c>
      <c r="H8" s="15">
        <f>IF(G8="","",G8*0.45359237)</f>
      </c>
    </row>
    <row r="9" spans="1:8" x14ac:dyDescent="0.25">
      <c r="A9" s="7"/>
      <c r="B9" s="7"/>
      <c r="C9" s="13"/>
      <c r="D9" s="22"/>
      <c r="E9" s="15">
        <f>IF(COUNT(C9:D9)&lt;2,"",C9*D9)</f>
      </c>
      <c r="F9" s="16">
        <f>IF(B9="","",VLOOKUP(B9,'Weight table'!$A$20:$F$30,5,FALSE))</f>
      </c>
      <c r="G9" s="15">
        <f>IF(OR(E9="",F9=""),"",E9*F9)</f>
      </c>
      <c r="H9" s="15">
        <f>IF(G9="","",G9*0.45359237)</f>
      </c>
    </row>
    <row r="10" spans="1:8" x14ac:dyDescent="0.25">
      <c r="A10" s="7"/>
      <c r="B10" s="7"/>
      <c r="C10" s="13"/>
      <c r="D10" s="22"/>
      <c r="E10" s="15">
        <f>IF(COUNT(C10:D10)&lt;2,"",C10*D10)</f>
      </c>
      <c r="F10" s="16">
        <f>IF(B10="","",VLOOKUP(B10,'Weight table'!$A$20:$F$30,5,FALSE))</f>
      </c>
      <c r="G10" s="15">
        <f>IF(OR(E10="",F10=""),"",E10*F10)</f>
      </c>
      <c r="H10" s="15">
        <f>IF(G10="","",G10*0.45359237)</f>
      </c>
    </row>
    <row r="11" spans="1:8" x14ac:dyDescent="0.25">
      <c r="A11" s="7"/>
      <c r="B11" s="7"/>
      <c r="C11" s="13"/>
      <c r="D11" s="22"/>
      <c r="E11" s="15">
        <f>IF(COUNT(C11:D11)&lt;2,"",C11*D11)</f>
      </c>
      <c r="F11" s="16">
        <f>IF(B11="","",VLOOKUP(B11,'Weight table'!$A$20:$F$30,5,FALSE))</f>
      </c>
      <c r="G11" s="15">
        <f>IF(OR(E11="",F11=""),"",E11*F11)</f>
      </c>
      <c r="H11" s="15">
        <f>IF(G11="","",G11*0.45359237)</f>
      </c>
    </row>
    <row r="12" spans="1:8" x14ac:dyDescent="0.25">
      <c r="A12" s="7"/>
      <c r="B12" s="7"/>
      <c r="C12" s="13"/>
      <c r="D12" s="22"/>
      <c r="E12" s="15">
        <f>IF(COUNT(C12:D12)&lt;2,"",C12*D12)</f>
      </c>
      <c r="F12" s="16">
        <f>IF(B12="","",VLOOKUP(B12,'Weight table'!$A$20:$F$30,5,FALSE))</f>
      </c>
      <c r="G12" s="15">
        <f>IF(OR(E12="",F12=""),"",E12*F12)</f>
      </c>
      <c r="H12" s="15">
        <f>IF(G12="","",G12*0.45359237)</f>
      </c>
    </row>
    <row r="13" spans="1:8" x14ac:dyDescent="0.25">
      <c r="A13" s="7"/>
      <c r="B13" s="7"/>
      <c r="C13" s="13"/>
      <c r="D13" s="22"/>
      <c r="E13" s="15">
        <f>IF(COUNT(C13:D13)&lt;2,"",C13*D13)</f>
      </c>
      <c r="F13" s="16">
        <f>IF(B13="","",VLOOKUP(B13,'Weight table'!$A$20:$F$30,5,FALSE))</f>
      </c>
      <c r="G13" s="15">
        <f>IF(OR(E13="",F13=""),"",E13*F13)</f>
      </c>
      <c r="H13" s="15">
        <f>IF(G13="","",G13*0.45359237)</f>
      </c>
    </row>
    <row r="14" spans="1:8" x14ac:dyDescent="0.25">
      <c r="A14" s="7"/>
      <c r="B14" s="7"/>
      <c r="C14" s="13"/>
      <c r="D14" s="22"/>
      <c r="E14" s="15">
        <f>IF(COUNT(C14:D14)&lt;2,"",C14*D14)</f>
      </c>
      <c r="F14" s="16">
        <f>IF(B14="","",VLOOKUP(B14,'Weight table'!$A$20:$F$30,5,FALSE))</f>
      </c>
      <c r="G14" s="15">
        <f>IF(OR(E14="",F14=""),"",E14*F14)</f>
      </c>
      <c r="H14" s="15">
        <f>IF(G14="","",G14*0.45359237)</f>
      </c>
    </row>
    <row r="15" spans="1:8" x14ac:dyDescent="0.25">
      <c r="A15" s="7"/>
      <c r="B15" s="7"/>
      <c r="C15" s="13"/>
      <c r="D15" s="22"/>
      <c r="E15" s="15">
        <f>IF(COUNT(C15:D15)&lt;2,"",C15*D15)</f>
      </c>
      <c r="F15" s="16">
        <f>IF(B15="","",VLOOKUP(B15,'Weight table'!$A$20:$F$30,5,FALSE))</f>
      </c>
      <c r="G15" s="15">
        <f>IF(OR(E15="",F15=""),"",E15*F15)</f>
      </c>
      <c r="H15" s="15">
        <f>IF(G15="","",G15*0.45359237)</f>
      </c>
    </row>
    <row r="16" spans="1:8" x14ac:dyDescent="0.25">
      <c r="A16" s="7"/>
      <c r="B16" s="7"/>
      <c r="C16" s="13"/>
      <c r="D16" s="22"/>
      <c r="E16" s="15">
        <f>IF(COUNT(C16:D16)&lt;2,"",C16*D16)</f>
      </c>
      <c r="F16" s="16">
        <f>IF(B16="","",VLOOKUP(B16,'Weight table'!$A$20:$F$30,5,FALSE))</f>
      </c>
      <c r="G16" s="15">
        <f>IF(OR(E16="",F16=""),"",E16*F16)</f>
      </c>
      <c r="H16" s="15">
        <f>IF(G16="","",G16*0.45359237)</f>
      </c>
    </row>
    <row r="17" spans="1:8" x14ac:dyDescent="0.25">
      <c r="A17" s="7"/>
      <c r="B17" s="7"/>
      <c r="C17" s="13"/>
      <c r="D17" s="22"/>
      <c r="E17" s="15">
        <f>IF(COUNT(C17:D17)&lt;2,"",C17*D17)</f>
      </c>
      <c r="F17" s="16">
        <f>IF(B17="","",VLOOKUP(B17,'Weight table'!$A$20:$F$30,5,FALSE))</f>
      </c>
      <c r="G17" s="15">
        <f>IF(OR(E17="",F17=""),"",E17*F17)</f>
      </c>
      <c r="H17" s="15">
        <f>IF(G17="","",G17*0.45359237)</f>
      </c>
    </row>
    <row r="18" spans="1:8" x14ac:dyDescent="0.25">
      <c r="A18" s="7"/>
      <c r="B18" s="7"/>
      <c r="C18" s="13"/>
      <c r="D18" s="22"/>
      <c r="E18" s="15">
        <f>IF(COUNT(C18:D18)&lt;2,"",C18*D18)</f>
      </c>
      <c r="F18" s="16">
        <f>IF(B18="","",VLOOKUP(B18,'Weight table'!$A$20:$F$30,5,FALSE))</f>
      </c>
      <c r="G18" s="15">
        <f>IF(OR(E18="",F18=""),"",E18*F18)</f>
      </c>
      <c r="H18" s="15">
        <f>IF(G18="","",G18*0.45359237)</f>
      </c>
    </row>
    <row r="19" spans="1:8" x14ac:dyDescent="0.25">
      <c r="A19" s="7"/>
      <c r="B19" s="7"/>
      <c r="C19" s="13"/>
      <c r="D19" s="22"/>
      <c r="E19" s="15">
        <f>IF(COUNT(C19:D19)&lt;2,"",C19*D19)</f>
      </c>
      <c r="F19" s="16">
        <f>IF(B19="","",VLOOKUP(B19,'Weight table'!$A$20:$F$30,5,FALSE))</f>
      </c>
      <c r="G19" s="15">
        <f>IF(OR(E19="",F19=""),"",E19*F19)</f>
      </c>
      <c r="H19" s="15">
        <f>IF(G19="","",G19*0.45359237)</f>
      </c>
    </row>
    <row r="20" spans="1:8" x14ac:dyDescent="0.25">
      <c r="A20" s="7"/>
      <c r="B20" s="7"/>
      <c r="C20" s="13"/>
      <c r="D20" s="22"/>
      <c r="E20" s="15">
        <f>IF(COUNT(C20:D20)&lt;2,"",C20*D20)</f>
      </c>
      <c r="F20" s="16">
        <f>IF(B20="","",VLOOKUP(B20,'Weight table'!$A$20:$F$30,5,FALSE))</f>
      </c>
      <c r="G20" s="15">
        <f>IF(OR(E20="",F20=""),"",E20*F20)</f>
      </c>
      <c r="H20" s="15">
        <f>IF(G20="","",G20*0.45359237)</f>
      </c>
    </row>
    <row r="21" spans="1:8" x14ac:dyDescent="0.25">
      <c r="A21" s="7"/>
      <c r="B21" s="7"/>
      <c r="C21" s="13"/>
      <c r="D21" s="22"/>
      <c r="E21" s="15">
        <f>IF(COUNT(C21:D21)&lt;2,"",C21*D21)</f>
      </c>
      <c r="F21" s="16">
        <f>IF(B21="","",VLOOKUP(B21,'Weight table'!$A$20:$F$30,5,FALSE))</f>
      </c>
      <c r="G21" s="15">
        <f>IF(OR(E21="",F21=""),"",E21*F21)</f>
      </c>
      <c r="H21" s="15">
        <f>IF(G21="","",G21*0.45359237)</f>
      </c>
    </row>
    <row r="22" spans="1:8" x14ac:dyDescent="0.25">
      <c r="A22" s="7"/>
      <c r="B22" s="7"/>
      <c r="C22" s="13"/>
      <c r="D22" s="22"/>
      <c r="E22" s="15">
        <f>IF(COUNT(C22:D22)&lt;2,"",C22*D22)</f>
      </c>
      <c r="F22" s="16">
        <f>IF(B22="","",VLOOKUP(B22,'Weight table'!$A$20:$F$30,5,FALSE))</f>
      </c>
      <c r="G22" s="15">
        <f>IF(OR(E22="",F22=""),"",E22*F22)</f>
      </c>
      <c r="H22" s="15">
        <f>IF(G22="","",G22*0.45359237)</f>
      </c>
    </row>
    <row r="23" spans="1:8" x14ac:dyDescent="0.25">
      <c r="A23" s="7"/>
      <c r="B23" s="7"/>
      <c r="C23" s="13"/>
      <c r="D23" s="22"/>
      <c r="E23" s="15">
        <f>IF(COUNT(C23:D23)&lt;2,"",C23*D23)</f>
      </c>
      <c r="F23" s="16">
        <f>IF(B23="","",VLOOKUP(B23,'Weight table'!$A$20:$F$30,5,FALSE))</f>
      </c>
      <c r="G23" s="15">
        <f>IF(OR(E23="",F23=""),"",E23*F23)</f>
      </c>
      <c r="H23" s="15">
        <f>IF(G23="","",G23*0.45359237)</f>
      </c>
    </row>
    <row r="24" spans="1:8" x14ac:dyDescent="0.25">
      <c r="A24" s="7"/>
      <c r="B24" s="7"/>
      <c r="C24" s="13"/>
      <c r="D24" s="22"/>
      <c r="E24" s="15">
        <f>IF(COUNT(C24:D24)&lt;2,"",C24*D24)</f>
      </c>
      <c r="F24" s="16">
        <f>IF(B24="","",VLOOKUP(B24,'Weight table'!$A$20:$F$30,5,FALSE))</f>
      </c>
      <c r="G24" s="15">
        <f>IF(OR(E24="",F24=""),"",E24*F24)</f>
      </c>
      <c r="H24" s="15">
        <f>IF(G24="","",G24*0.45359237)</f>
      </c>
    </row>
    <row r="25" spans="1:8" x14ac:dyDescent="0.25">
      <c r="A25" s="7"/>
      <c r="B25" s="7"/>
      <c r="C25" s="13"/>
      <c r="D25" s="22"/>
      <c r="E25" s="15">
        <f>IF(COUNT(C25:D25)&lt;2,"",C25*D25)</f>
      </c>
      <c r="F25" s="16">
        <f>IF(B25="","",VLOOKUP(B25,'Weight table'!$A$20:$F$30,5,FALSE))</f>
      </c>
      <c r="G25" s="15">
        <f>IF(OR(E25="",F25=""),"",E25*F25)</f>
      </c>
      <c r="H25" s="15">
        <f>IF(G25="","",G25*0.45359237)</f>
      </c>
    </row>
    <row r="26" spans="1:8" x14ac:dyDescent="0.25">
      <c r="A26" s="7"/>
      <c r="B26" s="7"/>
      <c r="C26" s="13"/>
      <c r="D26" s="22"/>
      <c r="E26" s="15">
        <f>IF(COUNT(C26:D26)&lt;2,"",C26*D26)</f>
      </c>
      <c r="F26" s="16">
        <f>IF(B26="","",VLOOKUP(B26,'Weight table'!$A$20:$F$30,5,FALSE))</f>
      </c>
      <c r="G26" s="15">
        <f>IF(OR(E26="",F26=""),"",E26*F26)</f>
      </c>
      <c r="H26" s="15">
        <f>IF(G26="","",G26*0.45359237)</f>
      </c>
    </row>
    <row r="27" spans="1:8" x14ac:dyDescent="0.25">
      <c r="A27" s="7"/>
      <c r="B27" s="7"/>
      <c r="C27" s="13"/>
      <c r="D27" s="22"/>
      <c r="E27" s="15">
        <f>IF(COUNT(C27:D27)&lt;2,"",C27*D27)</f>
      </c>
      <c r="F27" s="16">
        <f>IF(B27="","",VLOOKUP(B27,'Weight table'!$A$20:$F$30,5,FALSE))</f>
      </c>
      <c r="G27" s="15">
        <f>IF(OR(E27="",F27=""),"",E27*F27)</f>
      </c>
      <c r="H27" s="15">
        <f>IF(G27="","",G27*0.45359237)</f>
      </c>
    </row>
    <row r="28" spans="1:8" x14ac:dyDescent="0.25">
      <c r="A28" s="7"/>
      <c r="B28" s="7"/>
      <c r="C28" s="13"/>
      <c r="D28" s="22"/>
      <c r="E28" s="15">
        <f>IF(COUNT(C28:D28)&lt;2,"",C28*D28)</f>
      </c>
      <c r="F28" s="16">
        <f>IF(B28="","",VLOOKUP(B28,'Weight table'!$A$20:$F$30,5,FALSE))</f>
      </c>
      <c r="G28" s="15">
        <f>IF(OR(E28="",F28=""),"",E28*F28)</f>
      </c>
      <c r="H28" s="15">
        <f>IF(G28="","",G28*0.45359237)</f>
      </c>
    </row>
    <row r="29" spans="1:8" x14ac:dyDescent="0.25">
      <c r="A29" s="7"/>
      <c r="B29" s="7"/>
      <c r="C29" s="13"/>
      <c r="D29" s="22"/>
      <c r="E29" s="15">
        <f>IF(COUNT(C29:D29)&lt;2,"",C29*D29)</f>
      </c>
      <c r="F29" s="16">
        <f>IF(B29="","",VLOOKUP(B29,'Weight table'!$A$20:$F$30,5,FALSE))</f>
      </c>
      <c r="G29" s="15">
        <f>IF(OR(E29="",F29=""),"",E29*F29)</f>
      </c>
      <c r="H29" s="15">
        <f>IF(G29="","",G29*0.45359237)</f>
      </c>
    </row>
    <row r="30" spans="1:8" x14ac:dyDescent="0.25">
      <c r="A30" s="10" t="s">
        <v>28</v>
      </c>
      <c r="B30" s="10"/>
      <c r="C30" s="17">
        <f>SUM(C5:C29)</f>
      </c>
      <c r="E30" s="15">
        <f>SUM(E5:E29)</f>
      </c>
      <c r="G30" s="18">
        <f>SUM(G5:G29)</f>
      </c>
      <c r="H30" s="18">
        <f>SUM(H5:H29)</f>
      </c>
    </row>
    <row r="32" spans="1:8" x14ac:dyDescent="0.25">
      <c r="A32" s="5" t="s">
        <v>29</v>
      </c>
      <c r="B32" s="5"/>
      <c r="C32" s="5"/>
      <c r="D32" s="5"/>
      <c r="E32" s="5"/>
      <c r="F32" s="5"/>
      <c r="H32" s="19">
        <v>0</v>
      </c>
    </row>
    <row r="33" spans="1:8" x14ac:dyDescent="0.25">
      <c r="A33" s="10" t="s">
        <v>52</v>
      </c>
      <c r="B33" s="10"/>
      <c r="C33" s="10"/>
      <c r="D33" s="10"/>
      <c r="E33" s="10"/>
      <c r="F33" s="10"/>
      <c r="H33" s="18">
        <f>G30*(1+N(H32))</f>
      </c>
    </row>
    <row r="34" spans="1:8" x14ac:dyDescent="0.25">
      <c r="A34" s="10" t="s">
        <v>31</v>
      </c>
      <c r="B34" s="10"/>
      <c r="C34" s="10"/>
      <c r="D34" s="10"/>
      <c r="E34" s="10"/>
      <c r="F34" s="10"/>
      <c r="H34" s="18">
        <f>H30*(1+N(H32))</f>
      </c>
    </row>
    <row r="36" ht="18" customHeight="1" spans="1:8" x14ac:dyDescent="0.25">
      <c r="A36" s="3" t="s">
        <v>53</v>
      </c>
      <c r="B36" s="4"/>
      <c r="C36" s="4"/>
      <c r="D36" s="4"/>
      <c r="E36" s="4"/>
      <c r="F36" s="4"/>
      <c r="G36" s="4"/>
      <c r="H36" s="4"/>
    </row>
    <row r="37" ht="30" customHeight="1" spans="1:5" x14ac:dyDescent="0.25">
      <c r="A37" s="12" t="s">
        <v>47</v>
      </c>
      <c r="B37" s="12" t="s">
        <v>34</v>
      </c>
      <c r="C37" s="12" t="s">
        <v>49</v>
      </c>
      <c r="D37" s="12" t="s">
        <v>51</v>
      </c>
      <c r="E37" s="12" t="s">
        <v>27</v>
      </c>
    </row>
    <row r="38" spans="1:5" x14ac:dyDescent="0.25">
      <c r="A38" s="10" t="s">
        <v>54</v>
      </c>
      <c r="B38" s="17">
        <f>SUMIF($B$5:$B$29,$A38,$C$5:$C$29)</f>
      </c>
      <c r="C38" s="15">
        <f>SUMIF($B$5:$B$29,$A38,$E$5:$E$29)</f>
      </c>
      <c r="D38" s="15">
        <f>SUMIF($B$5:$B$29,$A38,$G$5:$G$29)</f>
      </c>
      <c r="E38" s="15">
        <f>SUMIF($B$5:$B$29,$A38,$H$5:$H$29)</f>
      </c>
    </row>
    <row r="39" spans="1:5" x14ac:dyDescent="0.25">
      <c r="A39" s="10" t="s">
        <v>55</v>
      </c>
      <c r="B39" s="17">
        <f>SUMIF($B$5:$B$29,$A39,$C$5:$C$29)</f>
      </c>
      <c r="C39" s="15">
        <f>SUMIF($B$5:$B$29,$A39,$E$5:$E$29)</f>
      </c>
      <c r="D39" s="15">
        <f>SUMIF($B$5:$B$29,$A39,$G$5:$G$29)</f>
      </c>
      <c r="E39" s="15">
        <f>SUMIF($B$5:$B$29,$A39,$H$5:$H$29)</f>
      </c>
    </row>
    <row r="40" spans="1:5" x14ac:dyDescent="0.25">
      <c r="A40" s="10" t="s">
        <v>56</v>
      </c>
      <c r="B40" s="17">
        <f>SUMIF($B$5:$B$29,$A40,$C$5:$C$29)</f>
      </c>
      <c r="C40" s="15">
        <f>SUMIF($B$5:$B$29,$A40,$E$5:$E$29)</f>
      </c>
      <c r="D40" s="15">
        <f>SUMIF($B$5:$B$29,$A40,$G$5:$G$29)</f>
      </c>
      <c r="E40" s="15">
        <f>SUMIF($B$5:$B$29,$A40,$H$5:$H$29)</f>
      </c>
    </row>
    <row r="41" spans="1:5" x14ac:dyDescent="0.25">
      <c r="A41" s="10" t="s">
        <v>57</v>
      </c>
      <c r="B41" s="17">
        <f>SUMIF($B$5:$B$29,$A41,$C$5:$C$29)</f>
      </c>
      <c r="C41" s="15">
        <f>SUMIF($B$5:$B$29,$A41,$E$5:$E$29)</f>
      </c>
      <c r="D41" s="15">
        <f>SUMIF($B$5:$B$29,$A41,$G$5:$G$29)</f>
      </c>
      <c r="E41" s="15">
        <f>SUMIF($B$5:$B$29,$A41,$H$5:$H$29)</f>
      </c>
    </row>
    <row r="42" spans="1:5" x14ac:dyDescent="0.25">
      <c r="A42" s="10" t="s">
        <v>58</v>
      </c>
      <c r="B42" s="17">
        <f>SUMIF($B$5:$B$29,$A42,$C$5:$C$29)</f>
      </c>
      <c r="C42" s="15">
        <f>SUMIF($B$5:$B$29,$A42,$E$5:$E$29)</f>
      </c>
      <c r="D42" s="15">
        <f>SUMIF($B$5:$B$29,$A42,$G$5:$G$29)</f>
      </c>
      <c r="E42" s="15">
        <f>SUMIF($B$5:$B$29,$A42,$H$5:$H$29)</f>
      </c>
    </row>
    <row r="43" spans="1:5" x14ac:dyDescent="0.25">
      <c r="A43" s="10" t="s">
        <v>59</v>
      </c>
      <c r="B43" s="17">
        <f>SUMIF($B$5:$B$29,$A43,$C$5:$C$29)</f>
      </c>
      <c r="C43" s="15">
        <f>SUMIF($B$5:$B$29,$A43,$E$5:$E$29)</f>
      </c>
      <c r="D43" s="15">
        <f>SUMIF($B$5:$B$29,$A43,$G$5:$G$29)</f>
      </c>
      <c r="E43" s="15">
        <f>SUMIF($B$5:$B$29,$A43,$H$5:$H$29)</f>
      </c>
    </row>
    <row r="44" spans="1:5" x14ac:dyDescent="0.25">
      <c r="A44" s="10" t="s">
        <v>60</v>
      </c>
      <c r="B44" s="17">
        <f>SUMIF($B$5:$B$29,$A44,$C$5:$C$29)</f>
      </c>
      <c r="C44" s="15">
        <f>SUMIF($B$5:$B$29,$A44,$E$5:$E$29)</f>
      </c>
      <c r="D44" s="15">
        <f>SUMIF($B$5:$B$29,$A44,$G$5:$G$29)</f>
      </c>
      <c r="E44" s="15">
        <f>SUMIF($B$5:$B$29,$A44,$H$5:$H$29)</f>
      </c>
    </row>
    <row r="45" spans="1:5" x14ac:dyDescent="0.25">
      <c r="A45" s="10" t="s">
        <v>61</v>
      </c>
      <c r="B45" s="17">
        <f>SUMIF($B$5:$B$29,$A45,$C$5:$C$29)</f>
      </c>
      <c r="C45" s="15">
        <f>SUMIF($B$5:$B$29,$A45,$E$5:$E$29)</f>
      </c>
      <c r="D45" s="15">
        <f>SUMIF($B$5:$B$29,$A45,$G$5:$G$29)</f>
      </c>
      <c r="E45" s="15">
        <f>SUMIF($B$5:$B$29,$A45,$H$5:$H$29)</f>
      </c>
    </row>
    <row r="46" spans="1:5" x14ac:dyDescent="0.25">
      <c r="A46" s="10" t="s">
        <v>62</v>
      </c>
      <c r="B46" s="17">
        <f>SUMIF($B$5:$B$29,$A46,$C$5:$C$29)</f>
      </c>
      <c r="C46" s="15">
        <f>SUMIF($B$5:$B$29,$A46,$E$5:$E$29)</f>
      </c>
      <c r="D46" s="15">
        <f>SUMIF($B$5:$B$29,$A46,$G$5:$G$29)</f>
      </c>
      <c r="E46" s="15">
        <f>SUMIF($B$5:$B$29,$A46,$H$5:$H$29)</f>
      </c>
    </row>
    <row r="47" spans="1:5" x14ac:dyDescent="0.25">
      <c r="A47" s="10" t="s">
        <v>63</v>
      </c>
      <c r="B47" s="17">
        <f>SUMIF($B$5:$B$29,$A47,$C$5:$C$29)</f>
      </c>
      <c r="C47" s="15">
        <f>SUMIF($B$5:$B$29,$A47,$E$5:$E$29)</f>
      </c>
      <c r="D47" s="15">
        <f>SUMIF($B$5:$B$29,$A47,$G$5:$G$29)</f>
      </c>
      <c r="E47" s="15">
        <f>SUMIF($B$5:$B$29,$A47,$H$5:$H$29)</f>
      </c>
    </row>
    <row r="48" spans="1:5" x14ac:dyDescent="0.25">
      <c r="A48" s="10" t="s">
        <v>64</v>
      </c>
      <c r="B48" s="17">
        <f>SUMIF($B$5:$B$29,$A48,$C$5:$C$29)</f>
      </c>
      <c r="C48" s="15">
        <f>SUMIF($B$5:$B$29,$A48,$E$5:$E$29)</f>
      </c>
      <c r="D48" s="15">
        <f>SUMIF($B$5:$B$29,$A48,$G$5:$G$29)</f>
      </c>
      <c r="E48" s="15">
        <f>SUMIF($B$5:$B$29,$A48,$H$5:$H$29)</f>
      </c>
    </row>
    <row r="50" spans="1:1" x14ac:dyDescent="0.25">
      <c r="A50" s="10" t="s">
        <v>18</v>
      </c>
    </row>
    <row r="51" ht="31" customHeight="1" spans="1:8" x14ac:dyDescent="0.25">
      <c r="A51" s="21" t="s">
        <v>19</v>
      </c>
      <c r="B51" s="21"/>
      <c r="C51" s="21"/>
      <c r="D51" s="21"/>
      <c r="E51" s="21"/>
      <c r="F51" s="21"/>
      <c r="G51" s="21"/>
      <c r="H51" s="21"/>
    </row>
    <row r="52" ht="18" customHeight="1" spans="1:8" x14ac:dyDescent="0.25">
      <c r="A52" s="21" t="s">
        <v>20</v>
      </c>
      <c r="B52" s="21"/>
      <c r="C52" s="21"/>
      <c r="D52" s="21"/>
      <c r="E52" s="21"/>
      <c r="F52" s="21"/>
      <c r="G52" s="21"/>
      <c r="H52" s="21"/>
    </row>
  </sheetData>
  <sheetProtection sheet="1" formatCells="0" formatColumns="0" formatRows="0" insertRows="0" deleteRows="0" sort="0" autoFilter="0"/>
  <mergeCells count="7">
    <mergeCell ref="A1:H1"/>
    <mergeCell ref="A30:B30"/>
    <mergeCell ref="A32:F32"/>
    <mergeCell ref="A33:F33"/>
    <mergeCell ref="A34:F34"/>
    <mergeCell ref="A51:H51"/>
    <mergeCell ref="A52:H52"/>
  </mergeCells>
  <dataValidations count="2">
    <dataValidation type="list" allowBlank="1" showErrorMessage="1" sqref="B10:B29">
      <formula1>"#3,#4,#5,#6,#7,#8,#9,#10,#11,#14,#18"</formula1>
    </dataValidation>
    <dataValidation type="list" allowBlank="1" showErrorMessage="1" sqref="B5:B29">
      <formula1>"#3,#4,#5,#6,#7,#8,#9,#10,#11,#14,#18"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&amp;L&amp;"-,Bold"Rebar weight and bar list&amp;RASTM bar list</oddHeader>
    <oddFooter>&amp;Lcivilmanual.com&amp;RPage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5"/>
  <sheetFormatPr defaultRowHeight="15" outlineLevelRow="0" outlineLevelCol="0" x14ac:dyDescent="55"/>
  <cols>
    <col min="1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65</v>
      </c>
      <c r="B1" s="2"/>
      <c r="C1" s="2"/>
      <c r="D1" s="2"/>
      <c r="E1" s="2"/>
      <c r="F1" s="2"/>
    </row>
    <row r="3" ht="18" customHeight="1" spans="1:6" x14ac:dyDescent="0.25">
      <c r="A3" s="3" t="s">
        <v>66</v>
      </c>
      <c r="B3" s="4"/>
      <c r="C3" s="4"/>
      <c r="D3" s="4"/>
      <c r="E3" s="4"/>
      <c r="F3" s="4"/>
    </row>
    <row r="4" ht="30" customHeight="1" spans="1:3" x14ac:dyDescent="0.25">
      <c r="A4" s="12" t="s">
        <v>22</v>
      </c>
      <c r="B4" s="12" t="s">
        <v>67</v>
      </c>
      <c r="C4" s="12" t="s">
        <v>26</v>
      </c>
    </row>
    <row r="5" spans="1:3" x14ac:dyDescent="0.25">
      <c r="A5" s="10">
        <v>6</v>
      </c>
      <c r="B5" s="23">
        <f>PI()/4*A5^2</f>
      </c>
      <c r="C5" s="16">
        <f>PI()/4*A5^2*7850/1000000</f>
      </c>
    </row>
    <row r="6" spans="1:3" x14ac:dyDescent="0.25">
      <c r="A6" s="10">
        <v>8</v>
      </c>
      <c r="B6" s="23">
        <f>PI()/4*A6^2</f>
      </c>
      <c r="C6" s="16">
        <f>PI()/4*A6^2*7850/1000000</f>
      </c>
    </row>
    <row r="7" spans="1:3" x14ac:dyDescent="0.25">
      <c r="A7" s="10">
        <v>10</v>
      </c>
      <c r="B7" s="23">
        <f>PI()/4*A7^2</f>
      </c>
      <c r="C7" s="16">
        <f>PI()/4*A7^2*7850/1000000</f>
      </c>
    </row>
    <row r="8" spans="1:3" x14ac:dyDescent="0.25">
      <c r="A8" s="10">
        <v>12</v>
      </c>
      <c r="B8" s="23">
        <f>PI()/4*A8^2</f>
      </c>
      <c r="C8" s="16">
        <f>PI()/4*A8^2*7850/1000000</f>
      </c>
    </row>
    <row r="9" spans="1:3" x14ac:dyDescent="0.25">
      <c r="A9" s="10">
        <v>14</v>
      </c>
      <c r="B9" s="23">
        <f>PI()/4*A9^2</f>
      </c>
      <c r="C9" s="16">
        <f>PI()/4*A9^2*7850/1000000</f>
      </c>
    </row>
    <row r="10" spans="1:3" x14ac:dyDescent="0.25">
      <c r="A10" s="10">
        <v>16</v>
      </c>
      <c r="B10" s="23">
        <f>PI()/4*A10^2</f>
      </c>
      <c r="C10" s="16">
        <f>PI()/4*A10^2*7850/1000000</f>
      </c>
    </row>
    <row r="11" spans="1:3" x14ac:dyDescent="0.25">
      <c r="A11" s="10">
        <v>20</v>
      </c>
      <c r="B11" s="23">
        <f>PI()/4*A11^2</f>
      </c>
      <c r="C11" s="16">
        <f>PI()/4*A11^2*7850/1000000</f>
      </c>
    </row>
    <row r="12" spans="1:3" x14ac:dyDescent="0.25">
      <c r="A12" s="10">
        <v>25</v>
      </c>
      <c r="B12" s="23">
        <f>PI()/4*A12^2</f>
      </c>
      <c r="C12" s="16">
        <f>PI()/4*A12^2*7850/1000000</f>
      </c>
    </row>
    <row r="13" spans="1:3" x14ac:dyDescent="0.25">
      <c r="A13" s="10">
        <v>28</v>
      </c>
      <c r="B13" s="23">
        <f>PI()/4*A13^2</f>
      </c>
      <c r="C13" s="16">
        <f>PI()/4*A13^2*7850/1000000</f>
      </c>
    </row>
    <row r="14" spans="1:3" x14ac:dyDescent="0.25">
      <c r="A14" s="10">
        <v>32</v>
      </c>
      <c r="B14" s="23">
        <f>PI()/4*A14^2</f>
      </c>
      <c r="C14" s="16">
        <f>PI()/4*A14^2*7850/1000000</f>
      </c>
    </row>
    <row r="15" spans="1:3" x14ac:dyDescent="0.25">
      <c r="A15" s="10">
        <v>40</v>
      </c>
      <c r="B15" s="23">
        <f>PI()/4*A15^2</f>
      </c>
      <c r="C15" s="16">
        <f>PI()/4*A15^2*7850/1000000</f>
      </c>
    </row>
    <row r="16" ht="31" customHeight="1" spans="1:6" x14ac:dyDescent="0.25">
      <c r="A16" s="21" t="s">
        <v>68</v>
      </c>
      <c r="B16" s="21"/>
      <c r="C16" s="21"/>
      <c r="D16" s="21"/>
      <c r="E16" s="21"/>
      <c r="F16" s="21"/>
    </row>
    <row r="18" ht="18" customHeight="1" spans="1:6" x14ac:dyDescent="0.25">
      <c r="A18" s="3" t="s">
        <v>69</v>
      </c>
      <c r="B18" s="4"/>
      <c r="C18" s="4"/>
      <c r="D18" s="4"/>
      <c r="E18" s="4"/>
      <c r="F18" s="4"/>
    </row>
    <row r="19" ht="30" customHeight="1" spans="1:6" x14ac:dyDescent="0.25">
      <c r="A19" s="12" t="s">
        <v>47</v>
      </c>
      <c r="B19" s="12" t="s">
        <v>70</v>
      </c>
      <c r="C19" s="12" t="s">
        <v>71</v>
      </c>
      <c r="D19" s="12" t="s">
        <v>72</v>
      </c>
      <c r="E19" s="12" t="s">
        <v>50</v>
      </c>
      <c r="F19" s="12" t="s">
        <v>26</v>
      </c>
    </row>
    <row r="20" spans="1:6" x14ac:dyDescent="0.25">
      <c r="A20" s="10" t="s">
        <v>54</v>
      </c>
      <c r="B20" s="5" t="s">
        <v>73</v>
      </c>
      <c r="C20" s="24">
        <v>0.375</v>
      </c>
      <c r="D20" s="25">
        <v>0.11</v>
      </c>
      <c r="E20" s="24">
        <v>0.376</v>
      </c>
      <c r="F20" s="16">
        <f>E20*0.45359237/0.3048</f>
      </c>
    </row>
    <row r="21" spans="1:6" x14ac:dyDescent="0.25">
      <c r="A21" s="10" t="s">
        <v>55</v>
      </c>
      <c r="B21" s="5" t="s">
        <v>74</v>
      </c>
      <c r="C21" s="24">
        <v>0.5</v>
      </c>
      <c r="D21" s="25">
        <v>0.2</v>
      </c>
      <c r="E21" s="24">
        <v>0.668</v>
      </c>
      <c r="F21" s="16">
        <f>E21*0.45359237/0.3048</f>
      </c>
    </row>
    <row r="22" spans="1:6" x14ac:dyDescent="0.25">
      <c r="A22" s="10" t="s">
        <v>56</v>
      </c>
      <c r="B22" s="5" t="s">
        <v>75</v>
      </c>
      <c r="C22" s="24">
        <v>0.625</v>
      </c>
      <c r="D22" s="25">
        <v>0.31</v>
      </c>
      <c r="E22" s="24">
        <v>1.043</v>
      </c>
      <c r="F22" s="16">
        <f>E22*0.45359237/0.3048</f>
      </c>
    </row>
    <row r="23" spans="1:6" x14ac:dyDescent="0.25">
      <c r="A23" s="10" t="s">
        <v>57</v>
      </c>
      <c r="B23" s="5" t="s">
        <v>76</v>
      </c>
      <c r="C23" s="24">
        <v>0.75</v>
      </c>
      <c r="D23" s="25">
        <v>0.44</v>
      </c>
      <c r="E23" s="24">
        <v>1.502</v>
      </c>
      <c r="F23" s="16">
        <f>E23*0.45359237/0.3048</f>
      </c>
    </row>
    <row r="24" spans="1:6" x14ac:dyDescent="0.25">
      <c r="A24" s="10" t="s">
        <v>58</v>
      </c>
      <c r="B24" s="5" t="s">
        <v>77</v>
      </c>
      <c r="C24" s="24">
        <v>0.875</v>
      </c>
      <c r="D24" s="25">
        <v>0.6</v>
      </c>
      <c r="E24" s="24">
        <v>2.044</v>
      </c>
      <c r="F24" s="16">
        <f>E24*0.45359237/0.3048</f>
      </c>
    </row>
    <row r="25" spans="1:6" x14ac:dyDescent="0.25">
      <c r="A25" s="10" t="s">
        <v>59</v>
      </c>
      <c r="B25" s="5" t="s">
        <v>78</v>
      </c>
      <c r="C25" s="24">
        <v>1</v>
      </c>
      <c r="D25" s="25">
        <v>0.79</v>
      </c>
      <c r="E25" s="24">
        <v>2.67</v>
      </c>
      <c r="F25" s="16">
        <f>E25*0.45359237/0.3048</f>
      </c>
    </row>
    <row r="26" spans="1:6" x14ac:dyDescent="0.25">
      <c r="A26" s="10" t="s">
        <v>60</v>
      </c>
      <c r="B26" s="5" t="s">
        <v>79</v>
      </c>
      <c r="C26" s="24">
        <v>1.128</v>
      </c>
      <c r="D26" s="25">
        <v>1</v>
      </c>
      <c r="E26" s="24">
        <v>3.4</v>
      </c>
      <c r="F26" s="16">
        <f>E26*0.45359237/0.3048</f>
      </c>
    </row>
    <row r="27" spans="1:6" x14ac:dyDescent="0.25">
      <c r="A27" s="10" t="s">
        <v>61</v>
      </c>
      <c r="B27" s="5" t="s">
        <v>80</v>
      </c>
      <c r="C27" s="24">
        <v>1.27</v>
      </c>
      <c r="D27" s="25">
        <v>1.27</v>
      </c>
      <c r="E27" s="24">
        <v>4.303</v>
      </c>
      <c r="F27" s="16">
        <f>E27*0.45359237/0.3048</f>
      </c>
    </row>
    <row r="28" spans="1:6" x14ac:dyDescent="0.25">
      <c r="A28" s="10" t="s">
        <v>62</v>
      </c>
      <c r="B28" s="5" t="s">
        <v>81</v>
      </c>
      <c r="C28" s="24">
        <v>1.41</v>
      </c>
      <c r="D28" s="25">
        <v>1.56</v>
      </c>
      <c r="E28" s="24">
        <v>5.313</v>
      </c>
      <c r="F28" s="16">
        <f>E28*0.45359237/0.3048</f>
      </c>
    </row>
    <row r="29" spans="1:6" x14ac:dyDescent="0.25">
      <c r="A29" s="10" t="s">
        <v>63</v>
      </c>
      <c r="B29" s="5" t="s">
        <v>82</v>
      </c>
      <c r="C29" s="24">
        <v>1.693</v>
      </c>
      <c r="D29" s="25">
        <v>2.25</v>
      </c>
      <c r="E29" s="24">
        <v>7.65</v>
      </c>
      <c r="F29" s="16">
        <f>E29*0.45359237/0.3048</f>
      </c>
    </row>
    <row r="30" spans="1:6" x14ac:dyDescent="0.25">
      <c r="A30" s="10" t="s">
        <v>64</v>
      </c>
      <c r="B30" s="5" t="s">
        <v>83</v>
      </c>
      <c r="C30" s="24">
        <v>2.257</v>
      </c>
      <c r="D30" s="25">
        <v>4</v>
      </c>
      <c r="E30" s="24">
        <v>13.6</v>
      </c>
      <c r="F30" s="16">
        <f>E30*0.45359237/0.3048</f>
      </c>
    </row>
    <row r="31" ht="31" customHeight="1" spans="1:6" x14ac:dyDescent="0.25">
      <c r="A31" s="21" t="s">
        <v>84</v>
      </c>
      <c r="B31" s="21"/>
      <c r="C31" s="21"/>
      <c r="D31" s="21"/>
      <c r="E31" s="21"/>
      <c r="F31" s="21"/>
    </row>
    <row r="33" spans="1:1" x14ac:dyDescent="0.25">
      <c r="A33" s="10" t="s">
        <v>18</v>
      </c>
    </row>
    <row r="34" ht="31" customHeight="1" spans="1:6" x14ac:dyDescent="0.25">
      <c r="A34" s="21" t="s">
        <v>19</v>
      </c>
      <c r="B34" s="21"/>
      <c r="C34" s="21"/>
      <c r="D34" s="21"/>
      <c r="E34" s="21"/>
      <c r="F34" s="21"/>
    </row>
    <row r="35" ht="18" customHeight="1" spans="1:6" x14ac:dyDescent="0.25">
      <c r="A35" s="21" t="s">
        <v>20</v>
      </c>
      <c r="B35" s="21"/>
      <c r="C35" s="21"/>
      <c r="D35" s="21"/>
      <c r="E35" s="21"/>
      <c r="F35" s="21"/>
    </row>
  </sheetData>
  <sheetProtection sheet="1" formatCells="0" formatColumns="0" formatRows="0" insertRows="0" deleteRows="0" sort="0" autoFilter="0"/>
  <mergeCells count="5">
    <mergeCell ref="A1:F1"/>
    <mergeCell ref="A16:F16"/>
    <mergeCell ref="A31:F31"/>
    <mergeCell ref="A34:F34"/>
    <mergeCell ref="A35:F35"/>
  </mergeCells>
  <pageMargins left="0.5" right="0.5" top="0.75" bottom="0.75" header="0.3" footer="0.3"/>
  <pageSetup paperSize="9" orientation="portrait" fitToWidth="1" fitToHeight="0"/>
  <headerFooter>
    <oddHeader>&amp;L&amp;"-,Bold"Rebar weight and bar list&amp;RWeight table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Metric bar list</vt:lpstr>
      <vt:lpstr>ASTM bar list</vt:lpstr>
      <vt:lpstr>Weight table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Rebar weight and bar list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